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<sst xmlns="http://schemas.openxmlformats.org/spreadsheetml/2006/main" count="476" uniqueCount="158">
  <si>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</si>
  <si>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</si>
  <si>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</si>
  <si>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</si>
  <si>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</si>
  <si>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</si>
  <si>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</si>
  <si>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</si>
  <si>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</si>
  <si>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</si>
  <si>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</si>
  <si>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</si>
  <si>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</si>
  <si>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</si>
  <si>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</si>
  <si>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</si>
  <si>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</si>
  <si>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</si>
  <si>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</si>
  <si>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</si>
  <si>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</si>
  <si>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</si>
  <si>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</si>
  <si>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</si>
  <si>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</si>
  <si>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</si>
  <si>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</si>
  <si>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</si>
  <si>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</si>
  <si>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</si>
  <si>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</si>
  <si>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</si>
  <si>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</si>
  <si>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</si>
  <si>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</si>
  <si>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</si>
  <si>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</si>
  <si>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</si>
  <si>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</si>
  <si>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</si>
  <si>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</si>
  <si>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</si>
  <si>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</si>
  <si>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</si>
  <si>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</si>
  <si>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</si>
  <si>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</si>
  <si>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</si>
  <si>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</si>
  <si>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</si>
  <si>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</si>
  <si>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</si>
  <si>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</si>
  <si>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</si>
  <si>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</si>
  <si>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</si>
  <si>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</si>
  <si>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</si>
  <si>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</si>
  <si>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</si>
  <si>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</si>
  <si>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</si>
  <si>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</si>
  <si>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</si>
  <si>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</si>
  <si>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</si>
  <si>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</si>
  <si>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</si>
  <si>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</si>
  <si>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</si>
  <si>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</si>
  <si>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</si>
  <si>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</si>
  <si>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</si>
  <si>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</si>
  <si>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</si>
  <si>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</si>
  <si>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</si>
  <si>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</si>
  <si>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</si>
  <si>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</si>
  <si>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</si>
  <si>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</si>
  <si>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</si>
  <si>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</si>
  <si>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</si>
  <si>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</si>
  <si>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</si>
  <si>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</si>
  <si>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</si>
  <si>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</si>
  <si>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</si>
  <si>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</si>
  <si>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</si>
  <si>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</si>
  <si>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</si>
  <si>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</si>
  <si>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</si>
  <si>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</si>
  <si>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</si>
  <si>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</si>
  <si>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</si>
  <si>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</si>
  <si>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</si>
  <si>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</si>
  <si>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</si>
  <si>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</si>
  <si>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</si>
  <si>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</si>
  <si>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</si>
  <si>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</si>
  <si>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</si>
  <si>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</si>
  <si>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</si>
  <si>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</si>
  <si>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</si>
  <si>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</si>
  <si>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</si>
  <si>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</si>
  <si>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</si>
  <si>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</si>
  <si>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</si>
  <si>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</si>
  <si>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</si>
  <si>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</si>
  <si>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</si>
  <si>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</si>
  <si>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</si>
  <si>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</si>
  <si>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</si>
  <si>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</si>
  <si>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</si>
  <si>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</si>
  <si>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</si>
  <si>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</si>
  <si>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</si>
  <si>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</si>
  <si>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</si>
  <si>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</si>
  <si>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</si>
  <si>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</si>
  <si>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</si>
  <si>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</si>
  <si>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</si>
  <si>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Транспорный налог</t>
  </si>
  <si>
    <t>Сервитут</t>
  </si>
  <si>
    <t>Транспортный налог</t>
  </si>
  <si>
    <t>Штрафы</t>
  </si>
  <si>
    <t>Прочие неналоговые доходы</t>
  </si>
  <si>
    <t>Субсидии</t>
  </si>
  <si>
    <t>2022 год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</si>
  <si>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</si>
  <si>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</si>
  <si>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полуг. 2022 года</t>
  </si>
  <si>
    <t xml:space="preserve">Исполнение  бюджета Белокалитвинского района по доходам на 01.06.2022 года </t>
  </si>
  <si>
    <t>Информация о выполнении плановых назначений по доходам за январь-май 2022 года по поселениям Белокалитвинского района</t>
  </si>
  <si>
    <t>по состоянию на 01.06.2022 года</t>
  </si>
  <si>
    <t>по состоянию на 01.06.2021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</si>
</sst>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1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2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 applyProtection="1">
      <alignment horizontal="right"/>
      <protection/>
    </xf>
    <xf numFmtId="172" fontId="3" fillId="7" borderId="11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35" borderId="14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>
      <alignment horizontal="right"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1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2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7" borderId="11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35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2" fontId="2" fillId="36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7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8" xfId="0" applyNumberFormat="1" applyFont="1" applyBorder="1" applyAlignment="1" applyProtection="1">
      <alignment horizontal="right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172" fontId="2" fillId="33" borderId="20" xfId="0" applyNumberFormat="1" applyFont="1" applyFill="1" applyBorder="1" applyAlignment="1" applyProtection="1">
      <alignment horizontal="right"/>
      <protection/>
    </xf>
    <xf numFmtId="172" fontId="2" fillId="33" borderId="16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>
      <alignment/>
    </xf>
    <xf numFmtId="172" fontId="3" fillId="0" borderId="16" xfId="0" applyNumberFormat="1" applyFont="1" applyFill="1" applyBorder="1" applyAlignment="1" applyProtection="1">
      <alignment horizontal="right"/>
      <protection/>
    </xf>
    <xf numFmtId="172" fontId="3" fillId="7" borderId="20" xfId="0" applyNumberFormat="1" applyFont="1" applyFill="1" applyBorder="1" applyAlignment="1" applyProtection="1">
      <alignment horizontal="right"/>
      <protection/>
    </xf>
    <xf numFmtId="172" fontId="3" fillId="7" borderId="16" xfId="0" applyNumberFormat="1" applyFont="1" applyFill="1" applyBorder="1" applyAlignment="1" applyProtection="1">
      <alignment horizontal="right"/>
      <protection/>
    </xf>
    <xf numFmtId="172" fontId="3" fillId="7" borderId="22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2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8" fillId="38" borderId="14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3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33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172" fontId="9" fillId="0" borderId="14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3" xfId="0" applyNumberFormat="1" applyFont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3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172" fontId="9" fillId="0" borderId="34" xfId="0" applyNumberFormat="1" applyFont="1" applyFill="1" applyBorder="1" applyAlignment="1" applyProtection="1">
      <alignment horizontal="right"/>
      <protection/>
    </xf>
    <xf numFmtId="0" fontId="13" fillId="0" borderId="12" xfId="0" applyFont="1" applyBorder="1" applyAlignment="1">
      <alignment vertical="top" wrapText="1"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20" fillId="39" borderId="12" xfId="0" applyFont="1" applyFill="1" applyBorder="1" applyAlignment="1">
      <alignment vertical="top"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3" xfId="0" applyNumberFormat="1" applyFont="1" applyFill="1" applyBorder="1" applyAlignment="1" applyProtection="1">
      <alignment horizontal="right"/>
      <protection/>
    </xf>
    <xf numFmtId="172" fontId="9" fillId="39" borderId="34" xfId="0" applyNumberFormat="1" applyFont="1" applyFill="1" applyBorder="1" applyAlignment="1" applyProtection="1">
      <alignment horizontal="right"/>
      <protection/>
    </xf>
    <xf numFmtId="0" fontId="21" fillId="39" borderId="12" xfId="0" applyFont="1" applyFill="1" applyBorder="1" applyAlignment="1">
      <alignment horizontal="left" vertical="top" wrapText="1"/>
    </xf>
    <xf numFmtId="173" fontId="9" fillId="39" borderId="14" xfId="0" applyNumberFormat="1" applyFont="1" applyFill="1" applyBorder="1" applyAlignment="1">
      <alignment horizontal="right"/>
    </xf>
    <xf numFmtId="0" fontId="22" fillId="39" borderId="12" xfId="0" applyFont="1" applyFill="1" applyBorder="1" applyAlignment="1">
      <alignment wrapText="1"/>
    </xf>
    <xf numFmtId="0" fontId="9" fillId="39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22" fillId="39" borderId="12" xfId="0" applyFont="1" applyFill="1" applyBorder="1" applyAlignment="1">
      <alignment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3" fontId="9" fillId="0" borderId="14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4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3" xfId="0" applyNumberFormat="1" applyFont="1" applyFill="1" applyBorder="1" applyAlignment="1" applyProtection="1">
      <alignment horizontal="right"/>
      <protection/>
    </xf>
    <xf numFmtId="172" fontId="8" fillId="16" borderId="12" xfId="0" applyNumberFormat="1" applyFont="1" applyFill="1" applyBorder="1" applyAlignment="1">
      <alignment/>
    </xf>
    <xf numFmtId="172" fontId="8" fillId="16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4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21" xfId="0" applyNumberFormat="1" applyFont="1" applyFill="1" applyBorder="1" applyAlignment="1">
      <alignment/>
    </xf>
    <xf numFmtId="172" fontId="8" fillId="18" borderId="16" xfId="0" applyNumberFormat="1" applyFont="1" applyFill="1" applyBorder="1" applyAlignment="1" applyProtection="1">
      <alignment horizontal="right"/>
      <protection/>
    </xf>
    <xf numFmtId="172" fontId="8" fillId="18" borderId="22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49" fontId="5" fillId="0" borderId="35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4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172" fontId="11" fillId="38" borderId="15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4" xfId="0" applyNumberFormat="1" applyFont="1" applyFill="1" applyBorder="1" applyAlignment="1">
      <alignment/>
    </xf>
    <xf numFmtId="172" fontId="11" fillId="38" borderId="12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38" borderId="15" xfId="0" applyNumberFormat="1" applyFont="1" applyFill="1" applyBorder="1" applyAlignment="1">
      <alignment vertical="top"/>
    </xf>
    <xf numFmtId="172" fontId="0" fillId="0" borderId="11" xfId="0" applyNumberFormat="1" applyFont="1" applyFill="1" applyBorder="1" applyAlignment="1">
      <alignment vertical="top"/>
    </xf>
    <xf numFmtId="172" fontId="0" fillId="0" borderId="11" xfId="0" applyNumberFormat="1" applyFont="1" applyBorder="1" applyAlignment="1">
      <alignment vertical="top"/>
    </xf>
    <xf numFmtId="172" fontId="11" fillId="38" borderId="15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5" xfId="0" applyNumberFormat="1" applyFont="1" applyFill="1" applyBorder="1" applyAlignment="1">
      <alignment vertical="top" wrapText="1"/>
    </xf>
    <xf numFmtId="172" fontId="13" fillId="0" borderId="11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 vertical="top" wrapText="1"/>
    </xf>
    <xf numFmtId="172" fontId="19" fillId="38" borderId="15" xfId="0" applyNumberFormat="1" applyFont="1" applyFill="1" applyBorder="1" applyAlignment="1">
      <alignment wrapText="1"/>
    </xf>
    <xf numFmtId="172" fontId="19" fillId="0" borderId="11" xfId="0" applyNumberFormat="1" applyFont="1" applyBorder="1" applyAlignment="1">
      <alignment wrapText="1"/>
    </xf>
    <xf numFmtId="172" fontId="0" fillId="38" borderId="15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6" xfId="0" applyFont="1" applyFill="1" applyBorder="1" applyAlignment="1">
      <alignment/>
    </xf>
    <xf numFmtId="0" fontId="11" fillId="38" borderId="36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6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27" fillId="39" borderId="12" xfId="0" applyFont="1" applyFill="1" applyBorder="1" applyAlignment="1">
      <alignment horizontal="right"/>
    </xf>
    <xf numFmtId="0" fontId="0" fillId="39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2" fontId="8" fillId="18" borderId="12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3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4" borderId="33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2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4" borderId="44" xfId="0" applyNumberFormat="1" applyFont="1" applyFill="1" applyBorder="1" applyAlignment="1">
      <alignment/>
    </xf>
    <xf numFmtId="172" fontId="11" fillId="4" borderId="16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3" xfId="0" applyFont="1" applyFill="1" applyBorder="1" applyAlignment="1">
      <alignment horizontal="center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15" xfId="0" applyNumberFormat="1" applyFont="1" applyFill="1" applyBorder="1" applyAlignment="1">
      <alignment horizontal="right"/>
    </xf>
    <xf numFmtId="172" fontId="2" fillId="36" borderId="34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1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1" xfId="0" applyNumberFormat="1" applyFont="1" applyFill="1" applyBorder="1" applyAlignment="1">
      <alignment/>
    </xf>
    <xf numFmtId="172" fontId="3" fillId="36" borderId="34" xfId="0" applyNumberFormat="1" applyFont="1" applyFill="1" applyBorder="1" applyAlignment="1">
      <alignment/>
    </xf>
    <xf numFmtId="172" fontId="3" fillId="36" borderId="20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16" xfId="0" applyNumberFormat="1" applyFont="1" applyFill="1" applyBorder="1" applyAlignment="1" applyProtection="1">
      <alignment horizontal="right"/>
      <protection/>
    </xf>
    <xf numFmtId="172" fontId="2" fillId="36" borderId="16" xfId="0" applyNumberFormat="1" applyFont="1" applyFill="1" applyBorder="1" applyAlignment="1" applyProtection="1">
      <alignment horizontal="right"/>
      <protection/>
    </xf>
    <xf numFmtId="172" fontId="3" fillId="36" borderId="17" xfId="0" applyNumberFormat="1" applyFont="1" applyFill="1" applyBorder="1" applyAlignment="1">
      <alignment/>
    </xf>
    <xf numFmtId="172" fontId="3" fillId="36" borderId="18" xfId="0" applyNumberFormat="1" applyFont="1" applyFill="1" applyBorder="1" applyAlignment="1">
      <alignment/>
    </xf>
    <xf numFmtId="172" fontId="3" fillId="36" borderId="18" xfId="0" applyNumberFormat="1" applyFont="1" applyFill="1" applyBorder="1" applyAlignment="1" applyProtection="1">
      <alignment horizontal="right"/>
      <protection/>
    </xf>
    <xf numFmtId="172" fontId="2" fillId="36" borderId="19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21" xfId="0" applyNumberFormat="1" applyFont="1" applyFill="1" applyBorder="1" applyAlignment="1">
      <alignment/>
    </xf>
    <xf numFmtId="172" fontId="2" fillId="36" borderId="22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11" fillId="38" borderId="11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vertical="top" wrapText="1"/>
    </xf>
    <xf numFmtId="172" fontId="2" fillId="35" borderId="12" xfId="0" applyNumberFormat="1" applyFont="1" applyFill="1" applyBorder="1" applyAlignment="1" applyProtection="1">
      <alignment horizontal="right"/>
      <protection/>
    </xf>
    <xf numFmtId="0" fontId="26" fillId="35" borderId="12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49" fontId="2" fillId="40" borderId="10" xfId="0" applyNumberFormat="1" applyFont="1" applyFill="1" applyBorder="1" applyAlignment="1">
      <alignment wrapText="1"/>
    </xf>
    <xf numFmtId="172" fontId="2" fillId="40" borderId="0" xfId="0" applyNumberFormat="1" applyFont="1" applyFill="1" applyBorder="1" applyAlignment="1">
      <alignment horizontal="right"/>
    </xf>
    <xf numFmtId="49" fontId="2" fillId="4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top" wrapText="1"/>
    </xf>
    <xf numFmtId="49" fontId="2" fillId="37" borderId="1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2" fontId="3" fillId="0" borderId="2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172" fontId="2" fillId="41" borderId="10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4" fontId="2" fillId="0" borderId="47" xfId="0" applyNumberFormat="1" applyFont="1" applyBorder="1" applyAlignment="1" applyProtection="1">
      <alignment horizontal="left" vertical="center" wrapText="1"/>
      <protection/>
    </xf>
    <xf numFmtId="172" fontId="2" fillId="0" borderId="11" xfId="0" applyNumberFormat="1" applyFont="1" applyFill="1" applyBorder="1" applyAlignment="1">
      <alignment horizontal="left"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left"/>
      <protection/>
    </xf>
    <xf numFmtId="172" fontId="2" fillId="33" borderId="11" xfId="0" applyNumberFormat="1" applyFont="1" applyFill="1" applyBorder="1" applyAlignment="1" applyProtection="1">
      <alignment horizontal="left"/>
      <protection/>
    </xf>
    <xf numFmtId="172" fontId="2" fillId="33" borderId="10" xfId="0" applyNumberFormat="1" applyFont="1" applyFill="1" applyBorder="1" applyAlignment="1" applyProtection="1">
      <alignment horizontal="left"/>
      <protection/>
    </xf>
    <xf numFmtId="172" fontId="2" fillId="35" borderId="15" xfId="0" applyNumberFormat="1" applyFont="1" applyFill="1" applyBorder="1" applyAlignment="1" applyProtection="1">
      <alignment horizontal="left"/>
      <protection/>
    </xf>
    <xf numFmtId="172" fontId="2" fillId="35" borderId="10" xfId="0" applyNumberFormat="1" applyFont="1" applyFill="1" applyBorder="1" applyAlignment="1" applyProtection="1">
      <alignment horizontal="left"/>
      <protection/>
    </xf>
    <xf numFmtId="172" fontId="2" fillId="35" borderId="13" xfId="0" applyNumberFormat="1" applyFont="1" applyFill="1" applyBorder="1" applyAlignment="1" applyProtection="1">
      <alignment horizontal="left"/>
      <protection/>
    </xf>
    <xf numFmtId="172" fontId="2" fillId="0" borderId="10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 applyProtection="1">
      <alignment horizontal="left"/>
      <protection/>
    </xf>
    <xf numFmtId="172" fontId="3" fillId="0" borderId="10" xfId="0" applyNumberFormat="1" applyFont="1" applyFill="1" applyBorder="1" applyAlignment="1" applyProtection="1">
      <alignment horizontal="left"/>
      <protection/>
    </xf>
    <xf numFmtId="172" fontId="2" fillId="36" borderId="10" xfId="0" applyNumberFormat="1" applyFont="1" applyFill="1" applyBorder="1" applyAlignment="1">
      <alignment horizontal="left"/>
    </xf>
    <xf numFmtId="172" fontId="2" fillId="36" borderId="10" xfId="0" applyNumberFormat="1" applyFont="1" applyFill="1" applyBorder="1" applyAlignment="1" applyProtection="1">
      <alignment horizontal="left"/>
      <protection/>
    </xf>
    <xf numFmtId="172" fontId="3" fillId="36" borderId="10" xfId="0" applyNumberFormat="1" applyFont="1" applyFill="1" applyBorder="1" applyAlignment="1" applyProtection="1">
      <alignment horizontal="left"/>
      <protection/>
    </xf>
    <xf numFmtId="172" fontId="2" fillId="7" borderId="11" xfId="0" applyNumberFormat="1" applyFont="1" applyFill="1" applyBorder="1" applyAlignment="1" applyProtection="1">
      <alignment horizontal="left"/>
      <protection/>
    </xf>
    <xf numFmtId="172" fontId="2" fillId="7" borderId="10" xfId="0" applyNumberFormat="1" applyFont="1" applyFill="1" applyBorder="1" applyAlignment="1" applyProtection="1">
      <alignment horizontal="left"/>
      <protection/>
    </xf>
    <xf numFmtId="172" fontId="2" fillId="7" borderId="13" xfId="0" applyNumberFormat="1" applyFont="1" applyFill="1" applyBorder="1" applyAlignment="1" applyProtection="1">
      <alignment horizontal="left"/>
      <protection/>
    </xf>
    <xf numFmtId="172" fontId="2" fillId="35" borderId="12" xfId="0" applyNumberFormat="1" applyFont="1" applyFill="1" applyBorder="1" applyAlignment="1" applyProtection="1">
      <alignment horizontal="left"/>
      <protection/>
    </xf>
    <xf numFmtId="172" fontId="2" fillId="36" borderId="11" xfId="0" applyNumberFormat="1" applyFont="1" applyFill="1" applyBorder="1" applyAlignment="1">
      <alignment horizontal="left"/>
    </xf>
    <xf numFmtId="172" fontId="2" fillId="36" borderId="12" xfId="0" applyNumberFormat="1" applyFont="1" applyFill="1" applyBorder="1" applyAlignment="1" applyProtection="1">
      <alignment horizontal="left"/>
      <protection/>
    </xf>
    <xf numFmtId="172" fontId="2" fillId="36" borderId="13" xfId="0" applyNumberFormat="1" applyFont="1" applyFill="1" applyBorder="1" applyAlignment="1" applyProtection="1">
      <alignment horizontal="left"/>
      <protection/>
    </xf>
    <xf numFmtId="172" fontId="2" fillId="35" borderId="11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0" fontId="26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33" xfId="0" applyFont="1" applyFill="1" applyBorder="1" applyAlignment="1">
      <alignment horizontal="center"/>
    </xf>
    <xf numFmtId="0" fontId="26" fillId="36" borderId="27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 vertical="center"/>
    </xf>
    <xf numFmtId="172" fontId="3" fillId="34" borderId="27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0" fontId="26" fillId="36" borderId="30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0" fontId="8" fillId="41" borderId="58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61" xfId="0" applyFont="1" applyFill="1" applyBorder="1" applyAlignment="1">
      <alignment horizontal="center" wrapText="1"/>
    </xf>
    <xf numFmtId="0" fontId="8" fillId="41" borderId="6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3"/>
  <sheetViews>
    <sheetView showZeros="0" zoomScale="70" zoomScaleNormal="70" zoomScaleSheetLayoutView="55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:IV44"/>
    </sheetView>
  </sheetViews>
  <sheetFormatPr defaultColWidth="9.00390625" defaultRowHeight="12.75"/>
  <cols>
    <col min="1" max="1" width="44.875" style="73" customWidth="1"/>
    <col min="2" max="2" width="13.875" style="38" customWidth="1"/>
    <col min="3" max="3" width="13.875" style="1" customWidth="1"/>
    <col min="4" max="4" width="14.375" style="38" customWidth="1"/>
    <col min="5" max="5" width="11.25390625" style="38" customWidth="1"/>
    <col min="6" max="7" width="13.00390625" style="38" customWidth="1"/>
    <col min="8" max="8" width="14.125" style="38" customWidth="1"/>
    <col min="9" max="9" width="11.875" style="38" customWidth="1"/>
    <col min="10" max="10" width="13.00390625" style="38" hidden="1" customWidth="1"/>
    <col min="11" max="11" width="12.75390625" style="38" hidden="1" customWidth="1"/>
    <col min="12" max="12" width="13.375" style="38" hidden="1" customWidth="1"/>
    <col min="13" max="13" width="12.125" style="38" hidden="1" customWidth="1"/>
    <col min="14" max="15" width="11.375" style="1" hidden="1" customWidth="1"/>
    <col min="16" max="16" width="12.25390625" style="1" hidden="1" customWidth="1"/>
    <col min="17" max="17" width="11.125" style="199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3.125" style="38" hidden="1" customWidth="1"/>
    <col min="27" max="27" width="13.25390625" style="38" hidden="1" customWidth="1"/>
    <col min="28" max="28" width="14.375" style="38" hidden="1" customWidth="1"/>
    <col min="29" max="29" width="11.125" style="38" hidden="1" customWidth="1"/>
    <col min="30" max="31" width="11.125" style="307" hidden="1" customWidth="1"/>
    <col min="32" max="32" width="13.00390625" style="307" hidden="1" customWidth="1"/>
    <col min="33" max="33" width="11.125" style="307" hidden="1" customWidth="1"/>
    <col min="34" max="35" width="11.125" style="307" customWidth="1"/>
    <col min="36" max="36" width="12.25390625" style="307" customWidth="1"/>
    <col min="37" max="37" width="11.125" style="307" customWidth="1"/>
    <col min="38" max="39" width="11.125" style="307" hidden="1" customWidth="1"/>
    <col min="40" max="40" width="12.25390625" style="307" hidden="1" customWidth="1"/>
    <col min="41" max="41" width="11.125" style="307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38" hidden="1" customWidth="1"/>
    <col min="47" max="47" width="13.00390625" style="38" hidden="1" customWidth="1"/>
    <col min="48" max="48" width="14.25390625" style="38" hidden="1" customWidth="1"/>
    <col min="49" max="49" width="11.125" style="74" hidden="1" customWidth="1"/>
    <col min="50" max="51" width="11.125" style="307" hidden="1" customWidth="1"/>
    <col min="52" max="52" width="12.25390625" style="307" hidden="1" customWidth="1"/>
    <col min="53" max="55" width="11.125" style="307" hidden="1" customWidth="1"/>
    <col min="56" max="56" width="13.00390625" style="307" hidden="1" customWidth="1"/>
    <col min="57" max="59" width="11.125" style="307" hidden="1" customWidth="1"/>
    <col min="60" max="60" width="13.875" style="307" hidden="1" customWidth="1"/>
    <col min="61" max="61" width="12.625" style="307" hidden="1" customWidth="1"/>
    <col min="62" max="62" width="13.00390625" style="1" hidden="1" customWidth="1"/>
    <col min="63" max="63" width="13.25390625" style="38" hidden="1" customWidth="1"/>
    <col min="64" max="64" width="14.25390625" style="38" hidden="1" customWidth="1"/>
    <col min="65" max="65" width="12.75390625" style="38" hidden="1" customWidth="1"/>
    <col min="66" max="67" width="11.125" style="307" hidden="1" customWidth="1"/>
    <col min="68" max="68" width="12.125" style="307" hidden="1" customWidth="1"/>
    <col min="69" max="71" width="11.125" style="307" hidden="1" customWidth="1"/>
    <col min="72" max="72" width="13.375" style="307" hidden="1" customWidth="1"/>
    <col min="73" max="75" width="11.125" style="307" hidden="1" customWidth="1"/>
    <col min="76" max="76" width="12.375" style="307" hidden="1" customWidth="1"/>
    <col min="77" max="77" width="11.125" style="307" hidden="1" customWidth="1"/>
    <col min="78" max="78" width="11.125" style="38" customWidth="1"/>
    <col min="79" max="79" width="15.125" style="38" customWidth="1"/>
    <col min="80" max="81" width="9.125" style="38" customWidth="1"/>
    <col min="82" max="82" width="10.625" style="38" customWidth="1"/>
    <col min="83" max="83" width="12.75390625" style="2" customWidth="1"/>
    <col min="84" max="16384" width="9.125" style="38" customWidth="1"/>
  </cols>
  <sheetData>
    <row r="1" spans="1:83" s="1" customFormat="1" ht="42" customHeight="1" thickBot="1">
      <c r="A1" s="476" t="s">
        <v>154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V1" s="2"/>
      <c r="W1" s="2"/>
      <c r="X1" s="2"/>
      <c r="Y1" s="2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W1" s="2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CE1" s="2"/>
    </row>
    <row r="2" spans="1:77" s="4" customFormat="1" ht="21" customHeight="1">
      <c r="A2" s="448" t="s">
        <v>102</v>
      </c>
      <c r="B2" s="450" t="s">
        <v>150</v>
      </c>
      <c r="C2" s="451"/>
      <c r="D2" s="451"/>
      <c r="E2" s="452"/>
      <c r="F2" s="453" t="s">
        <v>1</v>
      </c>
      <c r="G2" s="454"/>
      <c r="H2" s="454"/>
      <c r="I2" s="455"/>
      <c r="J2" s="456" t="s">
        <v>2</v>
      </c>
      <c r="K2" s="457"/>
      <c r="L2" s="457"/>
      <c r="M2" s="458"/>
      <c r="N2" s="459" t="s">
        <v>3</v>
      </c>
      <c r="O2" s="418"/>
      <c r="P2" s="418"/>
      <c r="Q2" s="418"/>
      <c r="R2" s="418" t="s">
        <v>4</v>
      </c>
      <c r="S2" s="418"/>
      <c r="T2" s="418"/>
      <c r="U2" s="418"/>
      <c r="V2" s="418" t="s">
        <v>5</v>
      </c>
      <c r="W2" s="418"/>
      <c r="X2" s="418"/>
      <c r="Y2" s="418"/>
      <c r="Z2" s="421" t="s">
        <v>6</v>
      </c>
      <c r="AA2" s="442"/>
      <c r="AB2" s="442"/>
      <c r="AC2" s="422"/>
      <c r="AD2" s="435" t="s">
        <v>99</v>
      </c>
      <c r="AE2" s="436"/>
      <c r="AF2" s="436"/>
      <c r="AG2" s="437"/>
      <c r="AH2" s="435" t="s">
        <v>7</v>
      </c>
      <c r="AI2" s="436"/>
      <c r="AJ2" s="436"/>
      <c r="AK2" s="437"/>
      <c r="AL2" s="428" t="s">
        <v>8</v>
      </c>
      <c r="AM2" s="428"/>
      <c r="AN2" s="428"/>
      <c r="AO2" s="428"/>
      <c r="AP2" s="438" t="s">
        <v>9</v>
      </c>
      <c r="AQ2" s="438"/>
      <c r="AR2" s="438"/>
      <c r="AS2" s="439"/>
      <c r="AT2" s="440" t="s">
        <v>10</v>
      </c>
      <c r="AU2" s="433"/>
      <c r="AV2" s="433"/>
      <c r="AW2" s="441"/>
      <c r="AX2" s="430" t="s">
        <v>11</v>
      </c>
      <c r="AY2" s="431"/>
      <c r="AZ2" s="431"/>
      <c r="BA2" s="432"/>
      <c r="BB2" s="430" t="s">
        <v>12</v>
      </c>
      <c r="BC2" s="431"/>
      <c r="BD2" s="431"/>
      <c r="BE2" s="432"/>
      <c r="BF2" s="431" t="s">
        <v>13</v>
      </c>
      <c r="BG2" s="431"/>
      <c r="BH2" s="431"/>
      <c r="BI2" s="432"/>
      <c r="BJ2" s="433" t="s">
        <v>14</v>
      </c>
      <c r="BK2" s="433"/>
      <c r="BL2" s="433"/>
      <c r="BM2" s="433"/>
      <c r="BN2" s="428" t="s">
        <v>100</v>
      </c>
      <c r="BO2" s="428"/>
      <c r="BP2" s="428"/>
      <c r="BQ2" s="428"/>
      <c r="BR2" s="434" t="s">
        <v>101</v>
      </c>
      <c r="BS2" s="427"/>
      <c r="BT2" s="427"/>
      <c r="BU2" s="427"/>
      <c r="BV2" s="434" t="s">
        <v>15</v>
      </c>
      <c r="BW2" s="427"/>
      <c r="BX2" s="427"/>
      <c r="BY2" s="427"/>
    </row>
    <row r="3" spans="1:83" s="4" customFormat="1" ht="19.5" customHeight="1">
      <c r="A3" s="449"/>
      <c r="B3" s="416" t="s">
        <v>16</v>
      </c>
      <c r="C3" s="417" t="s">
        <v>17</v>
      </c>
      <c r="D3" s="462" t="s">
        <v>18</v>
      </c>
      <c r="E3" s="463"/>
      <c r="F3" s="464" t="s">
        <v>16</v>
      </c>
      <c r="G3" s="423" t="s">
        <v>17</v>
      </c>
      <c r="H3" s="424" t="s">
        <v>18</v>
      </c>
      <c r="I3" s="425"/>
      <c r="J3" s="409" t="s">
        <v>16</v>
      </c>
      <c r="K3" s="410" t="s">
        <v>17</v>
      </c>
      <c r="L3" s="414" t="s">
        <v>18</v>
      </c>
      <c r="M3" s="415"/>
      <c r="N3" s="416" t="s">
        <v>16</v>
      </c>
      <c r="O3" s="417" t="s">
        <v>17</v>
      </c>
      <c r="P3" s="418" t="s">
        <v>18</v>
      </c>
      <c r="Q3" s="418"/>
      <c r="R3" s="417" t="s">
        <v>16</v>
      </c>
      <c r="S3" s="417" t="s">
        <v>17</v>
      </c>
      <c r="T3" s="418" t="s">
        <v>18</v>
      </c>
      <c r="U3" s="418"/>
      <c r="V3" s="417" t="s">
        <v>16</v>
      </c>
      <c r="W3" s="417" t="s">
        <v>17</v>
      </c>
      <c r="X3" s="418" t="s">
        <v>18</v>
      </c>
      <c r="Y3" s="418"/>
      <c r="Z3" s="419" t="s">
        <v>16</v>
      </c>
      <c r="AA3" s="419" t="s">
        <v>17</v>
      </c>
      <c r="AB3" s="421" t="s">
        <v>18</v>
      </c>
      <c r="AC3" s="422"/>
      <c r="AD3" s="443" t="s">
        <v>16</v>
      </c>
      <c r="AE3" s="443" t="s">
        <v>17</v>
      </c>
      <c r="AF3" s="435" t="s">
        <v>18</v>
      </c>
      <c r="AG3" s="437"/>
      <c r="AH3" s="443" t="s">
        <v>16</v>
      </c>
      <c r="AI3" s="443" t="s">
        <v>17</v>
      </c>
      <c r="AJ3" s="435" t="s">
        <v>18</v>
      </c>
      <c r="AK3" s="437"/>
      <c r="AL3" s="411" t="s">
        <v>16</v>
      </c>
      <c r="AM3" s="411" t="s">
        <v>17</v>
      </c>
      <c r="AN3" s="428" t="s">
        <v>18</v>
      </c>
      <c r="AO3" s="428"/>
      <c r="AP3" s="470" t="s">
        <v>16</v>
      </c>
      <c r="AQ3" s="472" t="s">
        <v>17</v>
      </c>
      <c r="AR3" s="455" t="s">
        <v>18</v>
      </c>
      <c r="AS3" s="474"/>
      <c r="AT3" s="412" t="s">
        <v>16</v>
      </c>
      <c r="AU3" s="419" t="s">
        <v>17</v>
      </c>
      <c r="AV3" s="421" t="s">
        <v>18</v>
      </c>
      <c r="AW3" s="465"/>
      <c r="AX3" s="446" t="s">
        <v>16</v>
      </c>
      <c r="AY3" s="443" t="s">
        <v>17</v>
      </c>
      <c r="AZ3" s="435" t="s">
        <v>18</v>
      </c>
      <c r="BA3" s="445"/>
      <c r="BB3" s="446" t="s">
        <v>16</v>
      </c>
      <c r="BC3" s="443" t="s">
        <v>17</v>
      </c>
      <c r="BD3" s="435" t="s">
        <v>18</v>
      </c>
      <c r="BE3" s="445"/>
      <c r="BF3" s="466" t="s">
        <v>16</v>
      </c>
      <c r="BG3" s="443" t="s">
        <v>17</v>
      </c>
      <c r="BH3" s="435" t="s">
        <v>18</v>
      </c>
      <c r="BI3" s="445"/>
      <c r="BJ3" s="467" t="s">
        <v>16</v>
      </c>
      <c r="BK3" s="477" t="s">
        <v>17</v>
      </c>
      <c r="BL3" s="421" t="s">
        <v>18</v>
      </c>
      <c r="BM3" s="442"/>
      <c r="BN3" s="411" t="s">
        <v>16</v>
      </c>
      <c r="BO3" s="411" t="s">
        <v>17</v>
      </c>
      <c r="BP3" s="428" t="s">
        <v>18</v>
      </c>
      <c r="BQ3" s="428"/>
      <c r="BR3" s="429" t="s">
        <v>16</v>
      </c>
      <c r="BS3" s="426" t="s">
        <v>17</v>
      </c>
      <c r="BT3" s="427" t="s">
        <v>18</v>
      </c>
      <c r="BU3" s="427"/>
      <c r="BV3" s="429" t="s">
        <v>16</v>
      </c>
      <c r="BW3" s="426" t="s">
        <v>17</v>
      </c>
      <c r="BX3" s="427" t="s">
        <v>18</v>
      </c>
      <c r="BY3" s="427"/>
      <c r="CE3" s="475"/>
    </row>
    <row r="4" spans="1:83" s="4" customFormat="1" ht="16.5" customHeight="1">
      <c r="A4" s="449"/>
      <c r="B4" s="460"/>
      <c r="C4" s="461"/>
      <c r="D4" s="200" t="s">
        <v>19</v>
      </c>
      <c r="E4" s="203" t="s">
        <v>20</v>
      </c>
      <c r="F4" s="464"/>
      <c r="G4" s="423"/>
      <c r="H4" s="512" t="s">
        <v>19</v>
      </c>
      <c r="I4" s="513" t="s">
        <v>20</v>
      </c>
      <c r="J4" s="409"/>
      <c r="K4" s="410"/>
      <c r="L4" s="201" t="s">
        <v>19</v>
      </c>
      <c r="M4" s="202" t="s">
        <v>20</v>
      </c>
      <c r="N4" s="416"/>
      <c r="O4" s="417"/>
      <c r="P4" s="200" t="s">
        <v>19</v>
      </c>
      <c r="Q4" s="204" t="s">
        <v>20</v>
      </c>
      <c r="R4" s="417"/>
      <c r="S4" s="417"/>
      <c r="T4" s="200" t="s">
        <v>19</v>
      </c>
      <c r="U4" s="3" t="s">
        <v>20</v>
      </c>
      <c r="V4" s="417"/>
      <c r="W4" s="417"/>
      <c r="X4" s="200" t="s">
        <v>19</v>
      </c>
      <c r="Y4" s="3" t="s">
        <v>20</v>
      </c>
      <c r="Z4" s="420"/>
      <c r="AA4" s="420"/>
      <c r="AB4" s="201" t="s">
        <v>19</v>
      </c>
      <c r="AC4" s="201" t="s">
        <v>20</v>
      </c>
      <c r="AD4" s="444"/>
      <c r="AE4" s="444"/>
      <c r="AF4" s="381" t="s">
        <v>19</v>
      </c>
      <c r="AG4" s="381" t="s">
        <v>20</v>
      </c>
      <c r="AH4" s="444"/>
      <c r="AI4" s="444"/>
      <c r="AJ4" s="381" t="s">
        <v>19</v>
      </c>
      <c r="AK4" s="381" t="s">
        <v>20</v>
      </c>
      <c r="AL4" s="411"/>
      <c r="AM4" s="411"/>
      <c r="AN4" s="381" t="s">
        <v>19</v>
      </c>
      <c r="AO4" s="381" t="s">
        <v>20</v>
      </c>
      <c r="AP4" s="471"/>
      <c r="AQ4" s="473"/>
      <c r="AR4" s="382" t="s">
        <v>19</v>
      </c>
      <c r="AS4" s="205" t="s">
        <v>20</v>
      </c>
      <c r="AT4" s="413"/>
      <c r="AU4" s="420"/>
      <c r="AV4" s="201" t="s">
        <v>19</v>
      </c>
      <c r="AW4" s="202" t="s">
        <v>20</v>
      </c>
      <c r="AX4" s="469"/>
      <c r="AY4" s="444"/>
      <c r="AZ4" s="381" t="s">
        <v>19</v>
      </c>
      <c r="BA4" s="381" t="s">
        <v>20</v>
      </c>
      <c r="BB4" s="447"/>
      <c r="BC4" s="444"/>
      <c r="BD4" s="381" t="s">
        <v>19</v>
      </c>
      <c r="BE4" s="308" t="s">
        <v>20</v>
      </c>
      <c r="BF4" s="447"/>
      <c r="BG4" s="444"/>
      <c r="BH4" s="381" t="s">
        <v>19</v>
      </c>
      <c r="BI4" s="308" t="s">
        <v>20</v>
      </c>
      <c r="BJ4" s="468"/>
      <c r="BK4" s="478"/>
      <c r="BL4" s="201" t="s">
        <v>19</v>
      </c>
      <c r="BM4" s="355" t="s">
        <v>20</v>
      </c>
      <c r="BN4" s="411"/>
      <c r="BO4" s="411"/>
      <c r="BP4" s="381" t="s">
        <v>19</v>
      </c>
      <c r="BQ4" s="381" t="s">
        <v>20</v>
      </c>
      <c r="BR4" s="429"/>
      <c r="BS4" s="426"/>
      <c r="BT4" s="383" t="s">
        <v>19</v>
      </c>
      <c r="BU4" s="383" t="s">
        <v>20</v>
      </c>
      <c r="BV4" s="429"/>
      <c r="BW4" s="426"/>
      <c r="BX4" s="383" t="s">
        <v>19</v>
      </c>
      <c r="BY4" s="383" t="s">
        <v>20</v>
      </c>
      <c r="CE4" s="475"/>
    </row>
    <row r="5" spans="1:83" s="17" customFormat="1" ht="18.75">
      <c r="A5" s="356" t="s">
        <v>102</v>
      </c>
      <c r="B5" s="11">
        <f>B6+B7+B8+B14+B23+B26+B35+B37+B39+B42+B43+B13</f>
        <v>503825.69999999995</v>
      </c>
      <c r="C5" s="5" t="e">
        <f>C6+C7+C8+C14+C23+C26+C35+C37+C39+C42+C43+C13+#REF!</f>
        <v>#REF!</v>
      </c>
      <c r="D5" s="6" t="e">
        <f aca="true" t="shared" si="0" ref="D5:D43">C5-B5</f>
        <v>#REF!</v>
      </c>
      <c r="E5" s="16" t="e">
        <f aca="true" t="shared" si="1" ref="E5:E36">C5/B5%</f>
        <v>#REF!</v>
      </c>
      <c r="F5" s="7">
        <f aca="true" t="shared" si="2" ref="F5:G41">J5+Z5</f>
        <v>221477.1</v>
      </c>
      <c r="G5" s="8">
        <f t="shared" si="2"/>
        <v>196358.4</v>
      </c>
      <c r="H5" s="8">
        <f aca="true" t="shared" si="3" ref="H5:H41">G5-F5</f>
        <v>-25118.70000000001</v>
      </c>
      <c r="I5" s="9">
        <f aca="true" t="shared" si="4" ref="I5:I40">G5/F5%</f>
        <v>88.65855657311748</v>
      </c>
      <c r="J5" s="10">
        <f>J6+J7+J8+J14+J23+J26+J35+J37+J39+J42+J43+J13</f>
        <v>105447.6</v>
      </c>
      <c r="K5" s="10">
        <f>K6+K7+K8+K14+K23+K26+K35+K37+K39+K42+K43+K13</f>
        <v>119972.1</v>
      </c>
      <c r="L5" s="514">
        <f aca="true" t="shared" si="5" ref="L5:L41">K5-J5</f>
        <v>14524.5</v>
      </c>
      <c r="M5" s="309">
        <f aca="true" t="shared" si="6" ref="M5:M33">K5/J5%</f>
        <v>113.77413995197614</v>
      </c>
      <c r="N5" s="11">
        <f>N6+N7+N8+N14+N23+N26+N35+N37+N39+N42+N43+N13</f>
        <v>21539.7</v>
      </c>
      <c r="O5" s="11">
        <f>O6+O7+O8+O14+O23+O26+O35+O37+O39+O42+O43+O13</f>
        <v>26932.6</v>
      </c>
      <c r="P5" s="5">
        <f aca="true" t="shared" si="7" ref="P5:P23">O5-N5</f>
        <v>5392.899999999998</v>
      </c>
      <c r="Q5" s="5">
        <f aca="true" t="shared" si="8" ref="Q5:Q42">O5/N5%</f>
        <v>125.0370246567965</v>
      </c>
      <c r="R5" s="11">
        <f>R6+R7+R8+R14+R23+R26+R35+R37+R39+R42+R43+R13</f>
        <v>36759.29999999999</v>
      </c>
      <c r="S5" s="11">
        <f>S6+S7+S8+S14+S23+S26+S35+S37+S39+S42+S43+S13</f>
        <v>37038.6</v>
      </c>
      <c r="T5" s="5">
        <f>S5-R5</f>
        <v>279.3000000000102</v>
      </c>
      <c r="U5" s="5">
        <f>S5/R5%</f>
        <v>100.75980772212749</v>
      </c>
      <c r="V5" s="11">
        <f>V6+V7+V8+V14+V23+V26+V35+V37+V39+V42+V43+V13</f>
        <v>47148.59999999999</v>
      </c>
      <c r="W5" s="11">
        <f>W6+W7+W8+W14+W23+W26+W35+W37+W39+W42+W43+W13</f>
        <v>56000.9</v>
      </c>
      <c r="X5" s="5">
        <f aca="true" t="shared" si="9" ref="X5:X42">W5-V5</f>
        <v>8852.30000000001</v>
      </c>
      <c r="Y5" s="5">
        <f aca="true" t="shared" si="10" ref="Y5:Y43">W5/V5%</f>
        <v>118.7753188853964</v>
      </c>
      <c r="Z5" s="10">
        <f>Z6+Z7+Z8+Z14+Z23+Z26+Z35+Z37+Z39+Z42+Z43+Z13</f>
        <v>116029.5</v>
      </c>
      <c r="AA5" s="10">
        <f>AA6+AA7+AA8+AA14+AA23+AA26+AA35+AA37+AA39+AA42+AA43+AA13</f>
        <v>76386.29999999999</v>
      </c>
      <c r="AB5" s="514">
        <f>AA5-Z5</f>
        <v>-39643.20000000001</v>
      </c>
      <c r="AC5" s="514">
        <f>AA5/Z5%</f>
        <v>65.83351647641331</v>
      </c>
      <c r="AD5" s="310">
        <f>AD6+AD7+AD8+AD14+AD23+AD26+AD35+AD37+AD39+AD42+AD43+AD13</f>
        <v>45305.7</v>
      </c>
      <c r="AE5" s="310" t="e">
        <f>AE6+AE7+AE8+AE14+AE23+AE26+AE35+AE37+AE39+AE42+AE43+AE13+#REF!</f>
        <v>#REF!</v>
      </c>
      <c r="AF5" s="311" t="e">
        <f>AE5-AD5</f>
        <v>#REF!</v>
      </c>
      <c r="AG5" s="311" t="e">
        <f>AE5/AD5%</f>
        <v>#REF!</v>
      </c>
      <c r="AH5" s="310">
        <f>AH6+AH7+AH8+AH14+AH23+AH26+AH35+AH37+AH39+AH42+AH43+AH13</f>
        <v>32930.6</v>
      </c>
      <c r="AI5" s="310" t="e">
        <f>AI6+AI7+AI8+AI14+AI23+AI26+AI35+AI37+AI39+AI42+AI43+AI13+#REF!</f>
        <v>#REF!</v>
      </c>
      <c r="AJ5" s="311" t="e">
        <f aca="true" t="shared" si="11" ref="AJ5:AJ42">AI5-AH5</f>
        <v>#REF!</v>
      </c>
      <c r="AK5" s="311" t="e">
        <f>AI5/AH5%</f>
        <v>#REF!</v>
      </c>
      <c r="AL5" s="310">
        <f>AL6+AL7+AL8+AL14+AL23+AL26+AL35+AL37+AL39+AL42+AL43+AL13</f>
        <v>37793.200000000004</v>
      </c>
      <c r="AM5" s="310">
        <f>AM6+AM7+AM8+AM14+AM23+AM26+AM35+AM37+AM39+AM42+AM43+AM13</f>
        <v>0</v>
      </c>
      <c r="AN5" s="311">
        <f aca="true" t="shared" si="12" ref="AN5:AN42">AM5-AL5</f>
        <v>-37793.200000000004</v>
      </c>
      <c r="AO5" s="311">
        <f aca="true" t="shared" si="13" ref="AO5:AO36">AM5/AL5%</f>
        <v>0</v>
      </c>
      <c r="AP5" s="12">
        <f>J5+Z5+AT5</f>
        <v>333411.3</v>
      </c>
      <c r="AQ5" s="12">
        <f>K5+AA5+AU5</f>
        <v>196358.4</v>
      </c>
      <c r="AR5" s="13">
        <f aca="true" t="shared" si="14" ref="AR5:AR41">AQ5-AP5</f>
        <v>-137052.9</v>
      </c>
      <c r="AS5" s="14">
        <f aca="true" t="shared" si="15" ref="AS5:AS13">AQ5/AP5%</f>
        <v>58.893744753102254</v>
      </c>
      <c r="AT5" s="10">
        <f>AT6+AT7+AT8+AT14+AT23+AT26+AT35+AT37+AT39+AT42+AT43+AT13</f>
        <v>111934.2</v>
      </c>
      <c r="AU5" s="10">
        <f>AU6+AU7+AU8+AU14+AU23+AU26+AU35+AU37+AU39+AU42+AU43+AU13</f>
        <v>0</v>
      </c>
      <c r="AV5" s="514">
        <f>AU5-AT5</f>
        <v>-111934.2</v>
      </c>
      <c r="AW5" s="312">
        <f aca="true" t="shared" si="16" ref="AW5:AW17">AU5/AT5%</f>
        <v>0</v>
      </c>
      <c r="AX5" s="311">
        <f>AX6+AX7+AX8+AX14+AX23+AX26+AX35+AX37+AX39+AX42+AX43+AX13</f>
        <v>39724.899999999994</v>
      </c>
      <c r="AY5" s="310">
        <f>AY6+AY7+AY8+AY14+AY23+AY26+AY35+AY37+AY39+AY42+AY43+AY13</f>
        <v>0</v>
      </c>
      <c r="AZ5" s="311">
        <f>AY5-AX5</f>
        <v>-39724.899999999994</v>
      </c>
      <c r="BA5" s="311">
        <f>AY5/AX5%</f>
        <v>0</v>
      </c>
      <c r="BB5" s="310">
        <f>BB6+BB7+BB8+BB14+BB23+BB26+BB35+BB37+BB39+BB42+BB43+BB13</f>
        <v>34996.69999999999</v>
      </c>
      <c r="BC5" s="313">
        <f>BC6+BC7+BC8+BC14+BC23+BC26+BC35+BC37+BC39+BC42+BC43+BC13</f>
        <v>0</v>
      </c>
      <c r="BD5" s="311">
        <f aca="true" t="shared" si="17" ref="BD5:BD24">BC5-BB5</f>
        <v>-34996.69999999999</v>
      </c>
      <c r="BE5" s="217">
        <f aca="true" t="shared" si="18" ref="BE5:BE13">BC5/BB5%</f>
        <v>0</v>
      </c>
      <c r="BF5" s="310">
        <f>BF6+BF7+BF8+BF14+BF23+BF26+BF35+BF37+BF39+BF42+BF43+BF13</f>
        <v>37212.59999999999</v>
      </c>
      <c r="BG5" s="310">
        <f>BG6+BG7+BG8+BG14+BG23+BG26+BG35+BG37+BG39+BG42+BG43+BG13</f>
        <v>0</v>
      </c>
      <c r="BH5" s="311">
        <f aca="true" t="shared" si="19" ref="BH5:BH24">BG5-BF5</f>
        <v>-37212.59999999999</v>
      </c>
      <c r="BI5" s="217">
        <f>BG5/BF5%</f>
        <v>0</v>
      </c>
      <c r="BJ5" s="10">
        <f>BJ6+BJ7+BJ8+BJ14+BJ23+BJ26+BJ35+BJ37+BJ39+BJ42+BJ43+BJ13</f>
        <v>170414.4</v>
      </c>
      <c r="BK5" s="10">
        <f>BK6+BK7+BK8+BK14+BK23+BK26+BK35+BK37+BK39+BK42+BK43+BK13</f>
        <v>0</v>
      </c>
      <c r="BL5" s="10">
        <f>SUM(BL8,BL6,BL14,BL26,BL35,BL42,BL39)</f>
        <v>-137810.30000000002</v>
      </c>
      <c r="BM5" s="312">
        <f>BK5/BJ5%</f>
        <v>0</v>
      </c>
      <c r="BN5" s="311">
        <f>BN6+BN7+BN8+BN14+BN23+BN26+BN35+BN37+BN39+BN42+BN43+BN13</f>
        <v>51302.899999999994</v>
      </c>
      <c r="BO5" s="311">
        <f>BO6+BO7+BO8+BO14+BO23+BO26+BO35+BO37+BO39+BO42+BO43+BO13</f>
        <v>0</v>
      </c>
      <c r="BP5" s="311">
        <f aca="true" t="shared" si="20" ref="BP5:BP23">BO5-BN5</f>
        <v>-51302.899999999994</v>
      </c>
      <c r="BQ5" s="311">
        <f>BO5/BN5%</f>
        <v>0</v>
      </c>
      <c r="BR5" s="310">
        <f>BR6+BR7+BR8+BR14+BR23+BR26+BR35+BR37+BR39+BR42+BR43+BR13</f>
        <v>49384.100000000006</v>
      </c>
      <c r="BS5" s="311" t="e">
        <f>BS6+BS7+BS8+BS14+BS23+BS26+BS35+BS37+BS39+BS42+BS43+BS13+#REF!</f>
        <v>#REF!</v>
      </c>
      <c r="BT5" s="311" t="e">
        <f aca="true" t="shared" si="21" ref="BT5:BT23">BS5-BR5</f>
        <v>#REF!</v>
      </c>
      <c r="BU5" s="311" t="e">
        <f aca="true" t="shared" si="22" ref="BU5:BU40">BS5/BR5%</f>
        <v>#REF!</v>
      </c>
      <c r="BV5" s="310">
        <f>BV6+BV7+BV8+BV14+BV23+BV26+BV35+BV37+BV39+BV42+BV43+BV13</f>
        <v>69727.4</v>
      </c>
      <c r="BW5" s="310" t="e">
        <f>BW6+BW7+BW8+BW14+BW23+BW26+BW35+BW37+BW39+BW42+BW43+BW13+#REF!</f>
        <v>#REF!</v>
      </c>
      <c r="BX5" s="311" t="e">
        <f aca="true" t="shared" si="23" ref="BX5:BX23">BW5-BV5</f>
        <v>#REF!</v>
      </c>
      <c r="BY5" s="311" t="e">
        <f aca="true" t="shared" si="24" ref="BY5:BY22">BW5/BV5%</f>
        <v>#REF!</v>
      </c>
      <c r="BZ5" s="17" t="s">
        <v>102</v>
      </c>
      <c r="CA5" s="357"/>
      <c r="CE5" s="358"/>
    </row>
    <row r="6" spans="1:83" s="17" customFormat="1" ht="18.75">
      <c r="A6" s="356" t="s">
        <v>21</v>
      </c>
      <c r="B6" s="20">
        <f aca="true" t="shared" si="25" ref="B6:C17">J6+Z6+AT6+BJ6</f>
        <v>342237</v>
      </c>
      <c r="C6" s="18">
        <f t="shared" si="25"/>
        <v>115416.5</v>
      </c>
      <c r="D6" s="6">
        <f t="shared" si="0"/>
        <v>-226820.5</v>
      </c>
      <c r="E6" s="16">
        <f t="shared" si="1"/>
        <v>33.72414437947972</v>
      </c>
      <c r="F6" s="7">
        <f t="shared" si="2"/>
        <v>147068.90000000002</v>
      </c>
      <c r="G6" s="8">
        <f t="shared" si="2"/>
        <v>115416.5</v>
      </c>
      <c r="H6" s="8">
        <f t="shared" si="3"/>
        <v>-31652.400000000023</v>
      </c>
      <c r="I6" s="9">
        <f t="shared" si="4"/>
        <v>78.4778426982183</v>
      </c>
      <c r="J6" s="19">
        <f>N6+R6+V6</f>
        <v>68489.6</v>
      </c>
      <c r="K6" s="514">
        <f>SUM(O6+S6+W6)</f>
        <v>71330.6</v>
      </c>
      <c r="L6" s="514">
        <f t="shared" si="5"/>
        <v>2841</v>
      </c>
      <c r="M6" s="309">
        <f t="shared" si="6"/>
        <v>104.14807503620987</v>
      </c>
      <c r="N6" s="20">
        <v>13703.4</v>
      </c>
      <c r="O6" s="18">
        <v>15466</v>
      </c>
      <c r="P6" s="5">
        <f t="shared" si="7"/>
        <v>1762.6000000000004</v>
      </c>
      <c r="Q6" s="5">
        <f t="shared" si="8"/>
        <v>112.86250127705533</v>
      </c>
      <c r="R6" s="197">
        <v>28984.6</v>
      </c>
      <c r="S6" s="18">
        <v>27236.2</v>
      </c>
      <c r="T6" s="5">
        <f aca="true" t="shared" si="26" ref="T6:T42">S6-R6</f>
        <v>-1748.3999999999978</v>
      </c>
      <c r="U6" s="5">
        <f>S6/R6%</f>
        <v>93.96783119311634</v>
      </c>
      <c r="V6" s="197">
        <v>25801.6</v>
      </c>
      <c r="W6" s="18">
        <v>28628.4</v>
      </c>
      <c r="X6" s="5">
        <f t="shared" si="9"/>
        <v>2826.800000000003</v>
      </c>
      <c r="Y6" s="5">
        <f t="shared" si="10"/>
        <v>110.9559097110257</v>
      </c>
      <c r="Z6" s="514">
        <f aca="true" t="shared" si="27" ref="Z6:Z17">AD6+AH6+AL6</f>
        <v>78579.3</v>
      </c>
      <c r="AA6" s="514">
        <f aca="true" t="shared" si="28" ref="AA6:AA43">SUM(AE6+AI6+AM6)</f>
        <v>44085.899999999994</v>
      </c>
      <c r="AB6" s="514">
        <f aca="true" t="shared" si="29" ref="AB6:AB43">AA6-Z6</f>
        <v>-34493.40000000001</v>
      </c>
      <c r="AC6" s="514">
        <f>AA6/Z6%</f>
        <v>56.10370670138318</v>
      </c>
      <c r="AD6" s="197">
        <v>29075.1</v>
      </c>
      <c r="AE6" s="197">
        <v>15030.3</v>
      </c>
      <c r="AF6" s="311">
        <f aca="true" t="shared" si="30" ref="AF6:AF42">AE6-AD6</f>
        <v>-14044.8</v>
      </c>
      <c r="AG6" s="311">
        <f aca="true" t="shared" si="31" ref="AG6:AG38">AE6/AD6%</f>
        <v>51.69474911522231</v>
      </c>
      <c r="AH6" s="197">
        <v>22904.9</v>
      </c>
      <c r="AI6" s="197">
        <v>29055.6</v>
      </c>
      <c r="AJ6" s="311">
        <f t="shared" si="11"/>
        <v>6150.699999999997</v>
      </c>
      <c r="AK6" s="311">
        <f>AI6/AH6%</f>
        <v>126.85320608254128</v>
      </c>
      <c r="AL6" s="197">
        <v>26599.3</v>
      </c>
      <c r="AM6" s="197"/>
      <c r="AN6" s="311">
        <f t="shared" si="12"/>
        <v>-26599.3</v>
      </c>
      <c r="AO6" s="311">
        <f t="shared" si="13"/>
        <v>0</v>
      </c>
      <c r="AP6" s="12">
        <f>J6+Z6+AT6</f>
        <v>226983.2</v>
      </c>
      <c r="AQ6" s="13">
        <f aca="true" t="shared" si="32" ref="AQ6:AQ25">K6+AA6+AU6</f>
        <v>115416.5</v>
      </c>
      <c r="AR6" s="13">
        <f t="shared" si="14"/>
        <v>-111566.70000000001</v>
      </c>
      <c r="AS6" s="14">
        <f t="shared" si="15"/>
        <v>50.84803633044207</v>
      </c>
      <c r="AT6" s="19">
        <f aca="true" t="shared" si="33" ref="AT6:AU19">AX6+BB6+BF6</f>
        <v>79914.29999999999</v>
      </c>
      <c r="AU6" s="514">
        <f>SUM(AY6+BC6+BG6)</f>
        <v>0</v>
      </c>
      <c r="AV6" s="514">
        <f>AU6-AT6</f>
        <v>-79914.29999999999</v>
      </c>
      <c r="AW6" s="312">
        <f t="shared" si="16"/>
        <v>0</v>
      </c>
      <c r="AX6" s="197">
        <v>26173.6</v>
      </c>
      <c r="AY6" s="197"/>
      <c r="AZ6" s="311">
        <f>AY6-AX6</f>
        <v>-26173.6</v>
      </c>
      <c r="BA6" s="311">
        <f>AY6/AX6%</f>
        <v>0</v>
      </c>
      <c r="BB6" s="314">
        <v>26970.1</v>
      </c>
      <c r="BC6" s="197"/>
      <c r="BD6" s="311">
        <f t="shared" si="17"/>
        <v>-26970.1</v>
      </c>
      <c r="BE6" s="217">
        <f t="shared" si="18"/>
        <v>0</v>
      </c>
      <c r="BF6" s="314">
        <v>26770.6</v>
      </c>
      <c r="BG6" s="197"/>
      <c r="BH6" s="311">
        <f t="shared" si="19"/>
        <v>-26770.6</v>
      </c>
      <c r="BI6" s="217">
        <f>BG6/BF6%</f>
        <v>0</v>
      </c>
      <c r="BJ6" s="10">
        <f aca="true" t="shared" si="34" ref="BJ6:BJ17">BN6+BR6+BV6</f>
        <v>115253.8</v>
      </c>
      <c r="BK6" s="10">
        <f aca="true" t="shared" si="35" ref="BK6:BK43">SUM(BO6+BS6+BW6)</f>
        <v>0</v>
      </c>
      <c r="BL6" s="514">
        <f aca="true" t="shared" si="36" ref="BL6:BL39">BK6-BJ6</f>
        <v>-115253.8</v>
      </c>
      <c r="BM6" s="312">
        <f aca="true" t="shared" si="37" ref="BM6:BM13">BK6/BJ6%</f>
        <v>0</v>
      </c>
      <c r="BN6" s="197">
        <v>32527</v>
      </c>
      <c r="BO6" s="197"/>
      <c r="BP6" s="311">
        <f t="shared" si="20"/>
        <v>-32527</v>
      </c>
      <c r="BQ6" s="311">
        <f aca="true" t="shared" si="38" ref="BQ6:BQ14">BO6/BN6%</f>
        <v>0</v>
      </c>
      <c r="BR6" s="314">
        <v>31385.9</v>
      </c>
      <c r="BS6" s="197"/>
      <c r="BT6" s="311">
        <f t="shared" si="21"/>
        <v>-31385.9</v>
      </c>
      <c r="BU6" s="311">
        <f t="shared" si="22"/>
        <v>0</v>
      </c>
      <c r="BV6" s="314">
        <v>51340.9</v>
      </c>
      <c r="BW6" s="197"/>
      <c r="BX6" s="311">
        <f t="shared" si="23"/>
        <v>-51340.9</v>
      </c>
      <c r="BY6" s="311">
        <f t="shared" si="24"/>
        <v>0</v>
      </c>
      <c r="CE6" s="359"/>
    </row>
    <row r="7" spans="1:83" s="17" customFormat="1" ht="18.75">
      <c r="A7" s="356" t="s">
        <v>22</v>
      </c>
      <c r="B7" s="20">
        <f t="shared" si="25"/>
        <v>39471.5</v>
      </c>
      <c r="C7" s="18">
        <f t="shared" si="25"/>
        <v>17636.6</v>
      </c>
      <c r="D7" s="6">
        <f>C7-B7</f>
        <v>-21834.9</v>
      </c>
      <c r="E7" s="16">
        <f>C7/B7%</f>
        <v>44.68185906286814</v>
      </c>
      <c r="F7" s="7">
        <f>J7+Z7</f>
        <v>18670.800000000003</v>
      </c>
      <c r="G7" s="8">
        <f>K7+AA7</f>
        <v>17636.6</v>
      </c>
      <c r="H7" s="8">
        <f>G7-F7</f>
        <v>-1034.2000000000044</v>
      </c>
      <c r="I7" s="9">
        <f t="shared" si="4"/>
        <v>94.46086937892322</v>
      </c>
      <c r="J7" s="19">
        <f>N7+R7+V7</f>
        <v>8731.9</v>
      </c>
      <c r="K7" s="514">
        <f>O7+S7+W7</f>
        <v>10179.8</v>
      </c>
      <c r="L7" s="514">
        <f>K7-J7</f>
        <v>1447.8999999999996</v>
      </c>
      <c r="M7" s="309">
        <f t="shared" si="6"/>
        <v>116.58172906240335</v>
      </c>
      <c r="N7" s="20">
        <v>2984.2</v>
      </c>
      <c r="O7" s="18">
        <v>3697.1</v>
      </c>
      <c r="P7" s="5">
        <f>O7-N7</f>
        <v>712.9000000000001</v>
      </c>
      <c r="Q7" s="5">
        <f t="shared" si="8"/>
        <v>123.8891495208096</v>
      </c>
      <c r="R7" s="18">
        <v>21.7</v>
      </c>
      <c r="S7" s="18"/>
      <c r="T7" s="5">
        <f>S7-R7</f>
        <v>-21.7</v>
      </c>
      <c r="U7" s="5">
        <f>S7/R7%</f>
        <v>0</v>
      </c>
      <c r="V7" s="18">
        <v>5726</v>
      </c>
      <c r="W7" s="18">
        <v>6482.7</v>
      </c>
      <c r="X7" s="5">
        <f>W7-V7</f>
        <v>756.6999999999998</v>
      </c>
      <c r="Y7" s="5">
        <f t="shared" si="10"/>
        <v>113.21515892420538</v>
      </c>
      <c r="Z7" s="514">
        <f t="shared" si="27"/>
        <v>9938.900000000001</v>
      </c>
      <c r="AA7" s="514">
        <f>SUM(AE7+AI7+AM7)</f>
        <v>7456.8</v>
      </c>
      <c r="AB7" s="514">
        <f>AA7-Z7</f>
        <v>-2482.1000000000013</v>
      </c>
      <c r="AC7" s="514">
        <f>AA7/Z7%</f>
        <v>75.02641137349202</v>
      </c>
      <c r="AD7" s="197">
        <v>3321.8</v>
      </c>
      <c r="AE7" s="197">
        <v>2601.5</v>
      </c>
      <c r="AF7" s="311">
        <f t="shared" si="30"/>
        <v>-720.3000000000002</v>
      </c>
      <c r="AG7" s="311">
        <f t="shared" si="31"/>
        <v>78.31597326750556</v>
      </c>
      <c r="AH7" s="197">
        <v>3236.3</v>
      </c>
      <c r="AI7" s="197">
        <v>4855.3</v>
      </c>
      <c r="AJ7" s="311">
        <f>AI7-AH7</f>
        <v>1619</v>
      </c>
      <c r="AK7" s="311">
        <f aca="true" t="shared" si="39" ref="AK7:AK36">AI7/AH7%</f>
        <v>150.02626456138182</v>
      </c>
      <c r="AL7" s="197">
        <v>3380.8</v>
      </c>
      <c r="AM7" s="197"/>
      <c r="AN7" s="311">
        <f>AM7-AL7</f>
        <v>-3380.8</v>
      </c>
      <c r="AO7" s="311">
        <f>AM7/AL7%</f>
        <v>0</v>
      </c>
      <c r="AP7" s="12">
        <f>J7+Z7+AT7</f>
        <v>29292.4</v>
      </c>
      <c r="AQ7" s="13">
        <f>K7+AA7+AU7</f>
        <v>17636.6</v>
      </c>
      <c r="AR7" s="13">
        <f>AQ7-AP7</f>
        <v>-11655.800000000003</v>
      </c>
      <c r="AS7" s="14">
        <f>AQ7/AP7%</f>
        <v>60.208791358850746</v>
      </c>
      <c r="AT7" s="19">
        <f t="shared" si="33"/>
        <v>10621.6</v>
      </c>
      <c r="AU7" s="514">
        <f>SUM(AY7+BC7+BG7)</f>
        <v>0</v>
      </c>
      <c r="AV7" s="514">
        <f>AU7-AT7</f>
        <v>-10621.6</v>
      </c>
      <c r="AW7" s="312">
        <f>AU7/AT7%</f>
        <v>0</v>
      </c>
      <c r="AX7" s="197">
        <v>3420.3</v>
      </c>
      <c r="AY7" s="197"/>
      <c r="AZ7" s="311">
        <f>AY7-AX7</f>
        <v>-3420.3</v>
      </c>
      <c r="BA7" s="311">
        <f>AY7/AX7%</f>
        <v>0</v>
      </c>
      <c r="BB7" s="314">
        <v>3405.7</v>
      </c>
      <c r="BC7" s="314"/>
      <c r="BD7" s="311">
        <f>BC7-BB7</f>
        <v>-3405.7</v>
      </c>
      <c r="BE7" s="217">
        <f>BC7/BB7%</f>
        <v>0</v>
      </c>
      <c r="BF7" s="314">
        <v>3795.6</v>
      </c>
      <c r="BG7" s="197"/>
      <c r="BH7" s="311">
        <f>BG7-BF7</f>
        <v>-3795.6</v>
      </c>
      <c r="BI7" s="217">
        <f>BG7/BF7%</f>
        <v>0</v>
      </c>
      <c r="BJ7" s="21">
        <f t="shared" si="34"/>
        <v>10179.099999999999</v>
      </c>
      <c r="BK7" s="514">
        <f>SUM(BO7+BS7+BW7)</f>
        <v>0</v>
      </c>
      <c r="BL7" s="514">
        <f>BK7-BJ7</f>
        <v>-10179.099999999999</v>
      </c>
      <c r="BM7" s="312">
        <f>BK7/BJ7%</f>
        <v>0</v>
      </c>
      <c r="BN7" s="197">
        <v>3661.3</v>
      </c>
      <c r="BO7" s="197"/>
      <c r="BP7" s="311">
        <f>BO7-BN7</f>
        <v>-3661.3</v>
      </c>
      <c r="BQ7" s="311">
        <f>BO7/BN7%</f>
        <v>0</v>
      </c>
      <c r="BR7" s="314">
        <v>3692.6</v>
      </c>
      <c r="BS7" s="197"/>
      <c r="BT7" s="311">
        <f>BS7-BR7</f>
        <v>-3692.6</v>
      </c>
      <c r="BU7" s="311">
        <f t="shared" si="22"/>
        <v>0</v>
      </c>
      <c r="BV7" s="314">
        <v>2825.2</v>
      </c>
      <c r="BW7" s="197"/>
      <c r="BX7" s="311">
        <f>BW7-BV7</f>
        <v>-2825.2</v>
      </c>
      <c r="BY7" s="311">
        <f>BW7/BV7%</f>
        <v>0</v>
      </c>
      <c r="CA7" s="38"/>
      <c r="CE7" s="359"/>
    </row>
    <row r="8" spans="1:83" s="17" customFormat="1" ht="18.75">
      <c r="A8" s="356" t="s">
        <v>23</v>
      </c>
      <c r="B8" s="20">
        <f>J8+Z8+AT8+BJ8</f>
        <v>45351.1</v>
      </c>
      <c r="C8" s="18">
        <f t="shared" si="25"/>
        <v>28846.5</v>
      </c>
      <c r="D8" s="6">
        <f t="shared" si="0"/>
        <v>-16504.6</v>
      </c>
      <c r="E8" s="16">
        <f t="shared" si="1"/>
        <v>63.60705694018448</v>
      </c>
      <c r="F8" s="7">
        <f t="shared" si="2"/>
        <v>27555.5</v>
      </c>
      <c r="G8" s="8">
        <f t="shared" si="2"/>
        <v>28846.5</v>
      </c>
      <c r="H8" s="8">
        <f t="shared" si="3"/>
        <v>1291</v>
      </c>
      <c r="I8" s="9">
        <f t="shared" si="4"/>
        <v>104.68509009090744</v>
      </c>
      <c r="J8" s="22">
        <f>SUM(J10:J12)+J9</f>
        <v>14129</v>
      </c>
      <c r="K8" s="22">
        <f>SUM(K10:K12)+K9</f>
        <v>16808.4</v>
      </c>
      <c r="L8" s="514">
        <f t="shared" si="5"/>
        <v>2679.4000000000015</v>
      </c>
      <c r="M8" s="309">
        <f t="shared" si="6"/>
        <v>118.96383325076086</v>
      </c>
      <c r="N8" s="18">
        <f>N10+N11+N12+N9</f>
        <v>1626.2</v>
      </c>
      <c r="O8" s="18">
        <f>O10+O11+O12+O9</f>
        <v>1897.3</v>
      </c>
      <c r="P8" s="5">
        <f t="shared" si="7"/>
        <v>271.0999999999999</v>
      </c>
      <c r="Q8" s="5">
        <f t="shared" si="8"/>
        <v>116.670766203419</v>
      </c>
      <c r="R8" s="18">
        <f>SUM(R10:R12)+R9</f>
        <v>2198.8</v>
      </c>
      <c r="S8" s="18">
        <f>SUM(S10:S12)+S9</f>
        <v>3053.8</v>
      </c>
      <c r="T8" s="5">
        <f t="shared" si="26"/>
        <v>855</v>
      </c>
      <c r="U8" s="5">
        <f>S8/R8%</f>
        <v>138.88484627978897</v>
      </c>
      <c r="V8" s="18">
        <f>SUM(V10:V12)+V9</f>
        <v>10304</v>
      </c>
      <c r="W8" s="18">
        <f>SUM(W10:W12)+W9</f>
        <v>11857.3</v>
      </c>
      <c r="X8" s="5">
        <f t="shared" si="9"/>
        <v>1553.2999999999993</v>
      </c>
      <c r="Y8" s="5">
        <f t="shared" si="10"/>
        <v>115.07472826086955</v>
      </c>
      <c r="Z8" s="514">
        <f t="shared" si="27"/>
        <v>13426.5</v>
      </c>
      <c r="AA8" s="514">
        <f t="shared" si="28"/>
        <v>12038.1</v>
      </c>
      <c r="AB8" s="514">
        <f t="shared" si="29"/>
        <v>-1388.3999999999996</v>
      </c>
      <c r="AC8" s="514">
        <f aca="true" t="shared" si="40" ref="AC8:AC42">AA8/Z8%</f>
        <v>89.65925594905599</v>
      </c>
      <c r="AD8" s="197">
        <f>AD9+AD10+AD11+AD12</f>
        <v>7670.7</v>
      </c>
      <c r="AE8" s="197">
        <f>AE9+AE10+AE11+AE12</f>
        <v>7730.700000000001</v>
      </c>
      <c r="AF8" s="311">
        <f t="shared" si="30"/>
        <v>60.00000000000091</v>
      </c>
      <c r="AG8" s="311">
        <f t="shared" si="31"/>
        <v>100.7821971919121</v>
      </c>
      <c r="AH8" s="197">
        <f>SUM(AH10:AH12)+AH9</f>
        <v>3156</v>
      </c>
      <c r="AI8" s="197">
        <f>SUM(AI10:AI12)+AI9</f>
        <v>4307.4</v>
      </c>
      <c r="AJ8" s="197">
        <f>SUM(AJ10:AJ12)</f>
        <v>-1206.4</v>
      </c>
      <c r="AK8" s="311">
        <f t="shared" si="39"/>
        <v>136.4828897338403</v>
      </c>
      <c r="AL8" s="197">
        <f>SUM(AL10:AL12)+AL9</f>
        <v>2599.8</v>
      </c>
      <c r="AM8" s="197">
        <f>SUM(AM10:AM12)+AM9</f>
        <v>0</v>
      </c>
      <c r="AN8" s="311">
        <f t="shared" si="12"/>
        <v>-2599.8</v>
      </c>
      <c r="AO8" s="311" t="s">
        <v>27</v>
      </c>
      <c r="AP8" s="12">
        <f>J8+Z8+AT8</f>
        <v>34801</v>
      </c>
      <c r="AQ8" s="13">
        <f t="shared" si="32"/>
        <v>28846.5</v>
      </c>
      <c r="AR8" s="13">
        <f t="shared" si="14"/>
        <v>-5954.5</v>
      </c>
      <c r="AS8" s="14">
        <f t="shared" si="15"/>
        <v>82.88985948679635</v>
      </c>
      <c r="AT8" s="19">
        <f t="shared" si="33"/>
        <v>7245.5</v>
      </c>
      <c r="AU8" s="19">
        <f>AY8+BC8+BG8</f>
        <v>0</v>
      </c>
      <c r="AV8" s="514">
        <f aca="true" t="shared" si="41" ref="AV8:AV43">AU8-AT8</f>
        <v>-7245.5</v>
      </c>
      <c r="AW8" s="312">
        <f t="shared" si="16"/>
        <v>0</v>
      </c>
      <c r="AX8" s="197">
        <f>AX10+AX11+AX12+AX9</f>
        <v>4732.9</v>
      </c>
      <c r="AY8" s="197">
        <f>SUM(AY10:AY12)+AY9</f>
        <v>0</v>
      </c>
      <c r="AZ8" s="311">
        <f>AY8-AX8</f>
        <v>-4732.9</v>
      </c>
      <c r="BA8" s="311">
        <f aca="true" t="shared" si="42" ref="BA8:BA30">AY8/AX8%</f>
        <v>0</v>
      </c>
      <c r="BB8" s="314">
        <f>SUM(BB10:BB12)+BB9</f>
        <v>954.5</v>
      </c>
      <c r="BC8" s="314">
        <f>SUM(BC10:BC12)+BC9</f>
        <v>0</v>
      </c>
      <c r="BD8" s="314">
        <f>SUM(BD10:BD12)</f>
        <v>-402</v>
      </c>
      <c r="BE8" s="217">
        <f t="shared" si="18"/>
        <v>0</v>
      </c>
      <c r="BF8" s="314">
        <f>SUM(BF10:BF12)+BF9</f>
        <v>1558.1</v>
      </c>
      <c r="BG8" s="314">
        <f>SUM(BG10:BG12)+BG9</f>
        <v>0</v>
      </c>
      <c r="BH8" s="311">
        <f t="shared" si="19"/>
        <v>-1558.1</v>
      </c>
      <c r="BI8" s="217">
        <f>BG8/BF8%</f>
        <v>0</v>
      </c>
      <c r="BJ8" s="21">
        <f t="shared" si="34"/>
        <v>10550.099999999999</v>
      </c>
      <c r="BK8" s="514">
        <f t="shared" si="35"/>
        <v>0</v>
      </c>
      <c r="BL8" s="514">
        <f>BK8-BJ8</f>
        <v>-10550.099999999999</v>
      </c>
      <c r="BM8" s="312">
        <f t="shared" si="37"/>
        <v>0</v>
      </c>
      <c r="BN8" s="197">
        <f>SUM(BN10:BN12)+BN9</f>
        <v>4092.7999999999997</v>
      </c>
      <c r="BO8" s="197">
        <f>SUM(BO10:BO12)+BO9</f>
        <v>0</v>
      </c>
      <c r="BP8" s="311">
        <f t="shared" si="20"/>
        <v>-4092.7999999999997</v>
      </c>
      <c r="BQ8" s="316">
        <f t="shared" si="38"/>
        <v>0</v>
      </c>
      <c r="BR8" s="314">
        <f>SUM(BR10:BR12)+BR9</f>
        <v>1317.6</v>
      </c>
      <c r="BS8" s="197">
        <f>SUM(BS10:BS12)+BS9</f>
        <v>0</v>
      </c>
      <c r="BT8" s="311">
        <f t="shared" si="21"/>
        <v>-1317.6</v>
      </c>
      <c r="BU8" s="316" t="s">
        <v>27</v>
      </c>
      <c r="BV8" s="314">
        <f>SUM(BV10:BV12)+BV9</f>
        <v>5139.7</v>
      </c>
      <c r="BW8" s="314">
        <f>SUM(BW10:BW12)+BW9</f>
        <v>0</v>
      </c>
      <c r="BX8" s="311">
        <f t="shared" si="23"/>
        <v>-5139.7</v>
      </c>
      <c r="BY8" s="311">
        <f t="shared" si="24"/>
        <v>0</v>
      </c>
      <c r="CA8" s="357"/>
      <c r="CE8" s="359"/>
    </row>
    <row r="9" spans="1:83" ht="56.25">
      <c r="A9" s="360" t="s">
        <v>24</v>
      </c>
      <c r="B9" s="31">
        <f>J9+Z9+AT9+BJ9</f>
        <v>19405.399999999998</v>
      </c>
      <c r="C9" s="23">
        <f t="shared" si="25"/>
        <v>13734.5</v>
      </c>
      <c r="D9" s="25">
        <f t="shared" si="0"/>
        <v>-5670.899999999998</v>
      </c>
      <c r="E9" s="194">
        <f t="shared" si="1"/>
        <v>70.77669102414792</v>
      </c>
      <c r="F9" s="7">
        <f t="shared" si="2"/>
        <v>9938.8</v>
      </c>
      <c r="G9" s="8">
        <f t="shared" si="2"/>
        <v>13734.5</v>
      </c>
      <c r="H9" s="8">
        <f t="shared" si="3"/>
        <v>3795.7000000000007</v>
      </c>
      <c r="I9" s="9">
        <f t="shared" si="4"/>
        <v>138.19072725077476</v>
      </c>
      <c r="J9" s="29">
        <f>N9+R9+V9</f>
        <v>3323.3</v>
      </c>
      <c r="K9" s="29">
        <f>O9+S9+W9</f>
        <v>4933.2</v>
      </c>
      <c r="L9" s="30">
        <f t="shared" si="5"/>
        <v>1609.8999999999996</v>
      </c>
      <c r="M9" s="35">
        <f t="shared" si="6"/>
        <v>148.44281286672884</v>
      </c>
      <c r="N9" s="31">
        <v>900.2</v>
      </c>
      <c r="O9" s="23">
        <v>1464.8</v>
      </c>
      <c r="P9" s="24">
        <f t="shared" si="7"/>
        <v>564.5999999999999</v>
      </c>
      <c r="Q9" s="24">
        <f t="shared" si="8"/>
        <v>162.7193956898467</v>
      </c>
      <c r="R9" s="23">
        <v>541.9</v>
      </c>
      <c r="S9" s="23">
        <v>1169.2</v>
      </c>
      <c r="T9" s="24">
        <f t="shared" si="26"/>
        <v>627.3000000000001</v>
      </c>
      <c r="U9" s="24" t="s">
        <v>27</v>
      </c>
      <c r="V9" s="23">
        <v>1881.2</v>
      </c>
      <c r="W9" s="23">
        <v>2299.2</v>
      </c>
      <c r="X9" s="5">
        <f t="shared" si="9"/>
        <v>417.9999999999998</v>
      </c>
      <c r="Y9" s="5">
        <f t="shared" si="10"/>
        <v>122.21985966404421</v>
      </c>
      <c r="Z9" s="30">
        <f t="shared" si="27"/>
        <v>6615.5</v>
      </c>
      <c r="AA9" s="30">
        <f>AE9+AI9+AM9</f>
        <v>8801.3</v>
      </c>
      <c r="AB9" s="514">
        <f t="shared" si="29"/>
        <v>2185.7999999999993</v>
      </c>
      <c r="AC9" s="514">
        <f t="shared" si="40"/>
        <v>133.04058650139822</v>
      </c>
      <c r="AD9" s="317">
        <v>4551</v>
      </c>
      <c r="AE9" s="317">
        <v>5354.9</v>
      </c>
      <c r="AF9" s="316">
        <f t="shared" si="30"/>
        <v>803.8999999999996</v>
      </c>
      <c r="AG9" s="316">
        <f t="shared" si="31"/>
        <v>117.66424961546913</v>
      </c>
      <c r="AH9" s="317">
        <v>1088.6</v>
      </c>
      <c r="AI9" s="317">
        <v>3446.4</v>
      </c>
      <c r="AJ9" s="316">
        <f>AI9-AH9</f>
        <v>2357.8</v>
      </c>
      <c r="AK9" s="36" t="s">
        <v>27</v>
      </c>
      <c r="AL9" s="317">
        <v>975.9</v>
      </c>
      <c r="AM9" s="317"/>
      <c r="AN9" s="311">
        <f t="shared" si="12"/>
        <v>-975.9</v>
      </c>
      <c r="AO9" s="311" t="s">
        <v>27</v>
      </c>
      <c r="AP9" s="32">
        <f aca="true" t="shared" si="43" ref="AP9:AQ36">J9+Z9+AT9</f>
        <v>14422.199999999999</v>
      </c>
      <c r="AQ9" s="33">
        <f t="shared" si="32"/>
        <v>13734.5</v>
      </c>
      <c r="AR9" s="33">
        <f t="shared" si="14"/>
        <v>-687.6999999999989</v>
      </c>
      <c r="AS9" s="34">
        <f t="shared" si="15"/>
        <v>95.23165675139717</v>
      </c>
      <c r="AT9" s="29">
        <f t="shared" si="33"/>
        <v>4483.4</v>
      </c>
      <c r="AU9" s="29">
        <f t="shared" si="33"/>
        <v>0</v>
      </c>
      <c r="AV9" s="514">
        <f t="shared" si="41"/>
        <v>-4483.4</v>
      </c>
      <c r="AW9" s="312">
        <f t="shared" si="16"/>
        <v>0</v>
      </c>
      <c r="AX9" s="317">
        <v>3516.2</v>
      </c>
      <c r="AY9" s="317"/>
      <c r="AZ9" s="316">
        <f>AY9-AX9</f>
        <v>-3516.2</v>
      </c>
      <c r="BA9" s="311">
        <f t="shared" si="42"/>
        <v>0</v>
      </c>
      <c r="BB9" s="318">
        <v>552.5</v>
      </c>
      <c r="BC9" s="318"/>
      <c r="BD9" s="314">
        <f>SUM(BD11:BD13)</f>
        <v>-749.6</v>
      </c>
      <c r="BE9" s="217">
        <f t="shared" si="18"/>
        <v>0</v>
      </c>
      <c r="BF9" s="318">
        <v>414.7</v>
      </c>
      <c r="BG9" s="318"/>
      <c r="BH9" s="311">
        <f t="shared" si="19"/>
        <v>-414.7</v>
      </c>
      <c r="BI9" s="217">
        <f>BG9/BF9%</f>
        <v>0</v>
      </c>
      <c r="BJ9" s="37">
        <f t="shared" si="34"/>
        <v>4983.2</v>
      </c>
      <c r="BK9" s="37">
        <f>BO9+BS9+BW9</f>
        <v>0</v>
      </c>
      <c r="BL9" s="514">
        <f>BK9-BJ9</f>
        <v>-4983.2</v>
      </c>
      <c r="BM9" s="312">
        <f t="shared" si="37"/>
        <v>0</v>
      </c>
      <c r="BN9" s="317">
        <v>3671.1</v>
      </c>
      <c r="BO9" s="317"/>
      <c r="BP9" s="311">
        <f t="shared" si="20"/>
        <v>-3671.1</v>
      </c>
      <c r="BQ9" s="316" t="s">
        <v>27</v>
      </c>
      <c r="BR9" s="318">
        <v>695.6</v>
      </c>
      <c r="BS9" s="317"/>
      <c r="BT9" s="311">
        <f t="shared" si="21"/>
        <v>-695.6</v>
      </c>
      <c r="BU9" s="316">
        <f t="shared" si="22"/>
        <v>0</v>
      </c>
      <c r="BV9" s="318">
        <v>616.5</v>
      </c>
      <c r="BW9" s="317"/>
      <c r="BX9" s="311">
        <f t="shared" si="23"/>
        <v>-616.5</v>
      </c>
      <c r="BY9" s="311">
        <f t="shared" si="24"/>
        <v>0</v>
      </c>
      <c r="CE9" s="361"/>
    </row>
    <row r="10" spans="1:83" ht="40.5" customHeight="1">
      <c r="A10" s="362" t="s">
        <v>25</v>
      </c>
      <c r="B10" s="31">
        <f t="shared" si="25"/>
        <v>0</v>
      </c>
      <c r="C10" s="23">
        <f t="shared" si="25"/>
        <v>-36.2</v>
      </c>
      <c r="D10" s="25">
        <f t="shared" si="0"/>
        <v>-36.2</v>
      </c>
      <c r="E10" s="194"/>
      <c r="F10" s="26">
        <f t="shared" si="2"/>
        <v>0</v>
      </c>
      <c r="G10" s="27">
        <f t="shared" si="2"/>
        <v>-36.2</v>
      </c>
      <c r="H10" s="27">
        <f t="shared" si="3"/>
        <v>-36.2</v>
      </c>
      <c r="I10" s="9"/>
      <c r="J10" s="29">
        <f aca="true" t="shared" si="44" ref="J10:J17">N10+R10+V10</f>
        <v>0</v>
      </c>
      <c r="K10" s="30">
        <f aca="true" t="shared" si="45" ref="K10:K43">SUM(O10+S10+W10)</f>
        <v>-80.4</v>
      </c>
      <c r="L10" s="30">
        <f t="shared" si="5"/>
        <v>-80.4</v>
      </c>
      <c r="M10" s="35"/>
      <c r="N10" s="31"/>
      <c r="O10" s="23">
        <v>26.7</v>
      </c>
      <c r="P10" s="24">
        <f t="shared" si="7"/>
        <v>26.7</v>
      </c>
      <c r="Q10" s="24"/>
      <c r="R10" s="23"/>
      <c r="S10" s="23">
        <v>-36.2</v>
      </c>
      <c r="T10" s="24">
        <f t="shared" si="26"/>
        <v>-36.2</v>
      </c>
      <c r="U10" s="24"/>
      <c r="V10" s="23"/>
      <c r="W10" s="23">
        <v>-70.9</v>
      </c>
      <c r="X10" s="24">
        <f t="shared" si="9"/>
        <v>-70.9</v>
      </c>
      <c r="Y10" s="5"/>
      <c r="Z10" s="30">
        <f t="shared" si="27"/>
        <v>0</v>
      </c>
      <c r="AA10" s="30">
        <f t="shared" si="28"/>
        <v>44.2</v>
      </c>
      <c r="AB10" s="30">
        <f t="shared" si="29"/>
        <v>44.2</v>
      </c>
      <c r="AC10" s="514"/>
      <c r="AD10" s="317"/>
      <c r="AE10" s="317">
        <v>27.1</v>
      </c>
      <c r="AF10" s="316">
        <f t="shared" si="30"/>
        <v>27.1</v>
      </c>
      <c r="AG10" s="316"/>
      <c r="AH10" s="317"/>
      <c r="AI10" s="317">
        <v>17.1</v>
      </c>
      <c r="AJ10" s="316">
        <f t="shared" si="11"/>
        <v>17.1</v>
      </c>
      <c r="AK10" s="311"/>
      <c r="AL10" s="317"/>
      <c r="AM10" s="317"/>
      <c r="AN10" s="316">
        <f t="shared" si="12"/>
        <v>0</v>
      </c>
      <c r="AO10" s="311"/>
      <c r="AP10" s="32">
        <f t="shared" si="43"/>
        <v>0</v>
      </c>
      <c r="AQ10" s="33">
        <f t="shared" si="32"/>
        <v>-36.2</v>
      </c>
      <c r="AR10" s="33">
        <f t="shared" si="14"/>
        <v>-36.2</v>
      </c>
      <c r="AS10" s="34" t="e">
        <f t="shared" si="15"/>
        <v>#DIV/0!</v>
      </c>
      <c r="AT10" s="29">
        <f t="shared" si="33"/>
        <v>0</v>
      </c>
      <c r="AU10" s="30">
        <f aca="true" t="shared" si="46" ref="AU10:AU22">SUM(AY10+BC10+BG10)</f>
        <v>0</v>
      </c>
      <c r="AV10" s="30">
        <f t="shared" si="41"/>
        <v>0</v>
      </c>
      <c r="AW10" s="312"/>
      <c r="AX10" s="317"/>
      <c r="AY10" s="317"/>
      <c r="AZ10" s="316">
        <f aca="true" t="shared" si="47" ref="AZ10:AZ42">AY10-AX10</f>
        <v>0</v>
      </c>
      <c r="BA10" s="316"/>
      <c r="BB10" s="318"/>
      <c r="BC10" s="317"/>
      <c r="BD10" s="316">
        <f t="shared" si="17"/>
        <v>0</v>
      </c>
      <c r="BE10" s="39"/>
      <c r="BF10" s="318"/>
      <c r="BG10" s="317"/>
      <c r="BH10" s="316">
        <f t="shared" si="19"/>
        <v>0</v>
      </c>
      <c r="BI10" s="217"/>
      <c r="BJ10" s="37">
        <f t="shared" si="34"/>
        <v>0</v>
      </c>
      <c r="BK10" s="30">
        <f t="shared" si="35"/>
        <v>0</v>
      </c>
      <c r="BL10" s="30">
        <f t="shared" si="36"/>
        <v>0</v>
      </c>
      <c r="BM10" s="354"/>
      <c r="BN10" s="317"/>
      <c r="BO10" s="317"/>
      <c r="BP10" s="311">
        <f t="shared" si="20"/>
        <v>0</v>
      </c>
      <c r="BQ10" s="316"/>
      <c r="BR10" s="318"/>
      <c r="BS10" s="317"/>
      <c r="BT10" s="316">
        <f t="shared" si="21"/>
        <v>0</v>
      </c>
      <c r="BU10" s="316"/>
      <c r="BV10" s="318"/>
      <c r="BW10" s="317"/>
      <c r="BX10" s="316">
        <f t="shared" si="23"/>
        <v>0</v>
      </c>
      <c r="BY10" s="311"/>
      <c r="CE10" s="361"/>
    </row>
    <row r="11" spans="1:83" ht="20.25" customHeight="1">
      <c r="A11" s="363" t="s">
        <v>26</v>
      </c>
      <c r="B11" s="31">
        <f t="shared" si="25"/>
        <v>9945.699999999999</v>
      </c>
      <c r="C11" s="23">
        <f t="shared" si="25"/>
        <v>9328.5</v>
      </c>
      <c r="D11" s="25">
        <f t="shared" si="0"/>
        <v>-617.1999999999989</v>
      </c>
      <c r="E11" s="194">
        <f t="shared" si="1"/>
        <v>93.79430306564646</v>
      </c>
      <c r="F11" s="26">
        <f t="shared" si="2"/>
        <v>9256</v>
      </c>
      <c r="G11" s="27">
        <f t="shared" si="2"/>
        <v>9328.5</v>
      </c>
      <c r="H11" s="27">
        <f t="shared" si="3"/>
        <v>72.5</v>
      </c>
      <c r="I11" s="9">
        <f t="shared" si="4"/>
        <v>100.783275713051</v>
      </c>
      <c r="J11" s="29">
        <f t="shared" si="44"/>
        <v>6182.6</v>
      </c>
      <c r="K11" s="30">
        <f t="shared" si="45"/>
        <v>7658.2</v>
      </c>
      <c r="L11" s="30">
        <f t="shared" si="5"/>
        <v>1475.5999999999995</v>
      </c>
      <c r="M11" s="35">
        <f t="shared" si="6"/>
        <v>123.86698152880665</v>
      </c>
      <c r="N11" s="31">
        <v>13.4</v>
      </c>
      <c r="O11" s="23"/>
      <c r="P11" s="24">
        <f t="shared" si="7"/>
        <v>-13.4</v>
      </c>
      <c r="Q11" s="24">
        <f t="shared" si="8"/>
        <v>0</v>
      </c>
      <c r="R11" s="23">
        <v>454.4</v>
      </c>
      <c r="S11" s="23">
        <v>1695.5</v>
      </c>
      <c r="T11" s="24">
        <f t="shared" si="26"/>
        <v>1241.1</v>
      </c>
      <c r="U11" s="24" t="s">
        <v>27</v>
      </c>
      <c r="V11" s="23">
        <v>5714.8</v>
      </c>
      <c r="W11" s="23">
        <v>5962.7</v>
      </c>
      <c r="X11" s="24">
        <f t="shared" si="9"/>
        <v>247.89999999999964</v>
      </c>
      <c r="Y11" s="5">
        <f t="shared" si="10"/>
        <v>104.33785959263665</v>
      </c>
      <c r="Z11" s="30">
        <f t="shared" si="27"/>
        <v>3073.3999999999996</v>
      </c>
      <c r="AA11" s="30">
        <f t="shared" si="28"/>
        <v>1670.3</v>
      </c>
      <c r="AB11" s="30">
        <f t="shared" si="29"/>
        <v>-1403.0999999999997</v>
      </c>
      <c r="AC11" s="514">
        <f t="shared" si="40"/>
        <v>54.34697728899591</v>
      </c>
      <c r="AD11" s="317">
        <v>1815</v>
      </c>
      <c r="AE11" s="317">
        <v>1283.1</v>
      </c>
      <c r="AF11" s="316">
        <f t="shared" si="30"/>
        <v>-531.9000000000001</v>
      </c>
      <c r="AG11" s="316">
        <f t="shared" si="31"/>
        <v>70.69421487603306</v>
      </c>
      <c r="AH11" s="317">
        <v>1173.7</v>
      </c>
      <c r="AI11" s="317">
        <v>387.2</v>
      </c>
      <c r="AJ11" s="316">
        <f t="shared" si="11"/>
        <v>-786.5</v>
      </c>
      <c r="AK11" s="311">
        <f t="shared" si="39"/>
        <v>32.98969072164948</v>
      </c>
      <c r="AL11" s="317">
        <v>84.7</v>
      </c>
      <c r="AM11" s="317"/>
      <c r="AN11" s="316">
        <f t="shared" si="12"/>
        <v>-84.7</v>
      </c>
      <c r="AO11" s="311">
        <f>AM11/AL11%</f>
        <v>0</v>
      </c>
      <c r="AP11" s="32">
        <f t="shared" si="43"/>
        <v>9892.4</v>
      </c>
      <c r="AQ11" s="33">
        <f t="shared" si="32"/>
        <v>9328.5</v>
      </c>
      <c r="AR11" s="33">
        <f t="shared" si="14"/>
        <v>-563.8999999999996</v>
      </c>
      <c r="AS11" s="34">
        <f t="shared" si="15"/>
        <v>94.29966438882376</v>
      </c>
      <c r="AT11" s="29">
        <f t="shared" si="33"/>
        <v>636.4</v>
      </c>
      <c r="AU11" s="30">
        <f t="shared" si="46"/>
        <v>0</v>
      </c>
      <c r="AV11" s="30">
        <f t="shared" si="41"/>
        <v>-636.4</v>
      </c>
      <c r="AW11" s="354">
        <f t="shared" si="16"/>
        <v>0</v>
      </c>
      <c r="AX11" s="317">
        <v>431.3</v>
      </c>
      <c r="AY11" s="317"/>
      <c r="AZ11" s="316">
        <f t="shared" si="47"/>
        <v>-431.3</v>
      </c>
      <c r="BA11" s="316">
        <f t="shared" si="42"/>
        <v>0</v>
      </c>
      <c r="BB11" s="318">
        <v>167.8</v>
      </c>
      <c r="BC11" s="317"/>
      <c r="BD11" s="316">
        <f t="shared" si="17"/>
        <v>-167.8</v>
      </c>
      <c r="BE11" s="39">
        <f t="shared" si="18"/>
        <v>0</v>
      </c>
      <c r="BF11" s="318">
        <v>37.3</v>
      </c>
      <c r="BG11" s="317"/>
      <c r="BH11" s="316">
        <f t="shared" si="19"/>
        <v>-37.3</v>
      </c>
      <c r="BI11" s="217">
        <f>BG11/BF11%</f>
        <v>0</v>
      </c>
      <c r="BJ11" s="37">
        <f t="shared" si="34"/>
        <v>53.3</v>
      </c>
      <c r="BK11" s="30">
        <f t="shared" si="35"/>
        <v>0</v>
      </c>
      <c r="BL11" s="30">
        <f t="shared" si="36"/>
        <v>-53.3</v>
      </c>
      <c r="BM11" s="354"/>
      <c r="BN11" s="317"/>
      <c r="BO11" s="317"/>
      <c r="BP11" s="311">
        <f t="shared" si="20"/>
        <v>0</v>
      </c>
      <c r="BQ11" s="316" t="e">
        <f t="shared" si="38"/>
        <v>#DIV/0!</v>
      </c>
      <c r="BR11" s="318"/>
      <c r="BS11" s="317"/>
      <c r="BT11" s="311">
        <f t="shared" si="21"/>
        <v>0</v>
      </c>
      <c r="BU11" s="316" t="s">
        <v>27</v>
      </c>
      <c r="BV11" s="318">
        <v>53.3</v>
      </c>
      <c r="BW11" s="317"/>
      <c r="BX11" s="316">
        <f t="shared" si="23"/>
        <v>-53.3</v>
      </c>
      <c r="BY11" s="311">
        <f t="shared" si="24"/>
        <v>0</v>
      </c>
      <c r="CE11" s="361"/>
    </row>
    <row r="12" spans="1:83" ht="33" customHeight="1">
      <c r="A12" s="364" t="s">
        <v>28</v>
      </c>
      <c r="B12" s="31">
        <f t="shared" si="25"/>
        <v>16000</v>
      </c>
      <c r="C12" s="23">
        <f t="shared" si="25"/>
        <v>5819.700000000001</v>
      </c>
      <c r="D12" s="25">
        <f t="shared" si="0"/>
        <v>-10180.3</v>
      </c>
      <c r="E12" s="194">
        <f t="shared" si="1"/>
        <v>36.373125</v>
      </c>
      <c r="F12" s="26">
        <f t="shared" si="2"/>
        <v>8360.7</v>
      </c>
      <c r="G12" s="27">
        <f t="shared" si="2"/>
        <v>5819.700000000001</v>
      </c>
      <c r="H12" s="27">
        <f t="shared" si="3"/>
        <v>-2541</v>
      </c>
      <c r="I12" s="9">
        <f t="shared" si="4"/>
        <v>69.60780795866374</v>
      </c>
      <c r="J12" s="29">
        <f t="shared" si="44"/>
        <v>4623.1</v>
      </c>
      <c r="K12" s="30">
        <f t="shared" si="45"/>
        <v>4297.400000000001</v>
      </c>
      <c r="L12" s="30">
        <f t="shared" si="5"/>
        <v>-325.6999999999998</v>
      </c>
      <c r="M12" s="35">
        <f t="shared" si="6"/>
        <v>92.95494365252753</v>
      </c>
      <c r="N12" s="31">
        <v>712.6</v>
      </c>
      <c r="O12" s="23">
        <v>405.8</v>
      </c>
      <c r="P12" s="24">
        <f t="shared" si="7"/>
        <v>-306.8</v>
      </c>
      <c r="Q12" s="24">
        <f t="shared" si="8"/>
        <v>56.94639348863317</v>
      </c>
      <c r="R12" s="23">
        <v>1202.5</v>
      </c>
      <c r="S12" s="23">
        <v>225.3</v>
      </c>
      <c r="T12" s="24">
        <f t="shared" si="26"/>
        <v>-977.2</v>
      </c>
      <c r="U12" s="24">
        <f aca="true" t="shared" si="48" ref="U12:U30">S12/R12%</f>
        <v>18.735966735966738</v>
      </c>
      <c r="V12" s="379">
        <f>2408+300</f>
        <v>2708</v>
      </c>
      <c r="W12" s="23">
        <v>3666.3</v>
      </c>
      <c r="X12" s="24">
        <f t="shared" si="9"/>
        <v>958.3000000000002</v>
      </c>
      <c r="Y12" s="5">
        <f t="shared" si="10"/>
        <v>135.3877400295421</v>
      </c>
      <c r="Z12" s="30">
        <f t="shared" si="27"/>
        <v>3737.6000000000004</v>
      </c>
      <c r="AA12" s="30">
        <f t="shared" si="28"/>
        <v>1522.3</v>
      </c>
      <c r="AB12" s="30">
        <f t="shared" si="29"/>
        <v>-2215.3</v>
      </c>
      <c r="AC12" s="514">
        <f t="shared" si="40"/>
        <v>40.72934503424657</v>
      </c>
      <c r="AD12" s="317">
        <v>1304.7</v>
      </c>
      <c r="AE12" s="317">
        <v>1065.6</v>
      </c>
      <c r="AF12" s="316">
        <f t="shared" si="30"/>
        <v>-239.10000000000014</v>
      </c>
      <c r="AG12" s="316">
        <f t="shared" si="31"/>
        <v>81.6739480340308</v>
      </c>
      <c r="AH12" s="317">
        <v>893.7</v>
      </c>
      <c r="AI12" s="317">
        <v>456.7</v>
      </c>
      <c r="AJ12" s="316">
        <f t="shared" si="11"/>
        <v>-437.00000000000006</v>
      </c>
      <c r="AK12" s="311">
        <f t="shared" si="39"/>
        <v>51.10215956137405</v>
      </c>
      <c r="AL12" s="379">
        <f>1239.2+300</f>
        <v>1539.2</v>
      </c>
      <c r="AM12" s="317"/>
      <c r="AN12" s="316">
        <f t="shared" si="12"/>
        <v>-1539.2</v>
      </c>
      <c r="AO12" s="311" t="s">
        <v>27</v>
      </c>
      <c r="AP12" s="32">
        <f t="shared" si="43"/>
        <v>10486.400000000001</v>
      </c>
      <c r="AQ12" s="33">
        <f t="shared" si="32"/>
        <v>5819.700000000001</v>
      </c>
      <c r="AR12" s="33">
        <f t="shared" si="14"/>
        <v>-4666.700000000001</v>
      </c>
      <c r="AS12" s="34">
        <f t="shared" si="15"/>
        <v>55.49759688739701</v>
      </c>
      <c r="AT12" s="29">
        <f t="shared" si="33"/>
        <v>2125.7</v>
      </c>
      <c r="AU12" s="30">
        <f t="shared" si="46"/>
        <v>0</v>
      </c>
      <c r="AV12" s="30">
        <f>AU12-AT12</f>
        <v>-2125.7</v>
      </c>
      <c r="AW12" s="354">
        <f t="shared" si="16"/>
        <v>0</v>
      </c>
      <c r="AX12" s="317">
        <v>785.4</v>
      </c>
      <c r="AY12" s="317"/>
      <c r="AZ12" s="316">
        <f t="shared" si="47"/>
        <v>-785.4</v>
      </c>
      <c r="BA12" s="316">
        <f t="shared" si="42"/>
        <v>0</v>
      </c>
      <c r="BB12" s="318">
        <v>234.2</v>
      </c>
      <c r="BC12" s="317"/>
      <c r="BD12" s="316">
        <f t="shared" si="17"/>
        <v>-234.2</v>
      </c>
      <c r="BE12" s="39">
        <f t="shared" si="18"/>
        <v>0</v>
      </c>
      <c r="BF12" s="380">
        <f>806.1+300</f>
        <v>1106.1</v>
      </c>
      <c r="BG12" s="317"/>
      <c r="BH12" s="316">
        <f t="shared" si="19"/>
        <v>-1106.1</v>
      </c>
      <c r="BI12" s="39" t="s">
        <v>27</v>
      </c>
      <c r="BJ12" s="37">
        <f t="shared" si="34"/>
        <v>5513.599999999999</v>
      </c>
      <c r="BK12" s="30">
        <f t="shared" si="35"/>
        <v>0</v>
      </c>
      <c r="BL12" s="30">
        <f t="shared" si="36"/>
        <v>-5513.599999999999</v>
      </c>
      <c r="BM12" s="354">
        <f t="shared" si="37"/>
        <v>0</v>
      </c>
      <c r="BN12" s="317">
        <v>421.7</v>
      </c>
      <c r="BO12" s="317"/>
      <c r="BP12" s="311">
        <f t="shared" si="20"/>
        <v>-421.7</v>
      </c>
      <c r="BQ12" s="316" t="s">
        <v>27</v>
      </c>
      <c r="BR12" s="318">
        <v>622</v>
      </c>
      <c r="BS12" s="317"/>
      <c r="BT12" s="316">
        <f t="shared" si="21"/>
        <v>-622</v>
      </c>
      <c r="BU12" s="316" t="s">
        <v>27</v>
      </c>
      <c r="BV12" s="380">
        <f>4169.9+300</f>
        <v>4469.9</v>
      </c>
      <c r="BW12" s="317"/>
      <c r="BX12" s="316">
        <f t="shared" si="23"/>
        <v>-4469.9</v>
      </c>
      <c r="BY12" s="316">
        <f t="shared" si="24"/>
        <v>0</v>
      </c>
      <c r="CE12" s="361"/>
    </row>
    <row r="13" spans="1:83" s="17" customFormat="1" ht="18.75" customHeight="1">
      <c r="A13" s="365" t="s">
        <v>144</v>
      </c>
      <c r="B13" s="20">
        <f t="shared" si="25"/>
        <v>28523</v>
      </c>
      <c r="C13" s="18">
        <f t="shared" si="25"/>
        <v>3349.7</v>
      </c>
      <c r="D13" s="6">
        <f t="shared" si="0"/>
        <v>-25173.3</v>
      </c>
      <c r="E13" s="16">
        <f t="shared" si="1"/>
        <v>11.74385583564141</v>
      </c>
      <c r="F13" s="7">
        <f>J13+Z13</f>
        <v>4221.7</v>
      </c>
      <c r="G13" s="8">
        <f t="shared" si="2"/>
        <v>3349.7</v>
      </c>
      <c r="H13" s="8">
        <f t="shared" si="3"/>
        <v>-872</v>
      </c>
      <c r="I13" s="9">
        <f t="shared" si="4"/>
        <v>79.34481370064192</v>
      </c>
      <c r="J13" s="19">
        <f t="shared" si="44"/>
        <v>2354.5</v>
      </c>
      <c r="K13" s="514">
        <f t="shared" si="45"/>
        <v>1918.6</v>
      </c>
      <c r="L13" s="514">
        <f t="shared" si="5"/>
        <v>-435.9000000000001</v>
      </c>
      <c r="M13" s="309">
        <f t="shared" si="6"/>
        <v>81.4865151836908</v>
      </c>
      <c r="N13" s="20">
        <v>452.2</v>
      </c>
      <c r="O13" s="18">
        <v>771.4</v>
      </c>
      <c r="P13" s="5">
        <f>O13-N13</f>
        <v>319.2</v>
      </c>
      <c r="Q13" s="5">
        <f t="shared" si="8"/>
        <v>170.58823529411762</v>
      </c>
      <c r="R13" s="18">
        <v>960.7</v>
      </c>
      <c r="S13" s="18">
        <v>570.7</v>
      </c>
      <c r="T13" s="5">
        <f t="shared" si="26"/>
        <v>-390</v>
      </c>
      <c r="U13" s="5">
        <f t="shared" si="48"/>
        <v>59.40460081190798</v>
      </c>
      <c r="V13" s="18">
        <v>941.6</v>
      </c>
      <c r="W13" s="18">
        <v>576.5</v>
      </c>
      <c r="X13" s="5">
        <f t="shared" si="9"/>
        <v>-365.1</v>
      </c>
      <c r="Y13" s="5">
        <f t="shared" si="10"/>
        <v>61.22557349192863</v>
      </c>
      <c r="Z13" s="514">
        <f t="shared" si="27"/>
        <v>1867.2</v>
      </c>
      <c r="AA13" s="514">
        <f t="shared" si="28"/>
        <v>1431.1</v>
      </c>
      <c r="AB13" s="514">
        <f t="shared" si="29"/>
        <v>-436.10000000000014</v>
      </c>
      <c r="AC13" s="514">
        <f t="shared" si="40"/>
        <v>76.64417309340188</v>
      </c>
      <c r="AD13" s="197">
        <v>627.1</v>
      </c>
      <c r="AE13" s="197">
        <v>876.3</v>
      </c>
      <c r="AF13" s="311">
        <f t="shared" si="30"/>
        <v>249.19999999999993</v>
      </c>
      <c r="AG13" s="311">
        <f t="shared" si="31"/>
        <v>139.73847871152927</v>
      </c>
      <c r="AH13" s="197">
        <v>355.5</v>
      </c>
      <c r="AI13" s="197">
        <v>554.8</v>
      </c>
      <c r="AJ13" s="311">
        <f t="shared" si="11"/>
        <v>199.29999999999995</v>
      </c>
      <c r="AK13" s="36" t="s">
        <v>27</v>
      </c>
      <c r="AL13" s="197">
        <v>884.6</v>
      </c>
      <c r="AM13" s="197"/>
      <c r="AN13" s="311">
        <f t="shared" si="12"/>
        <v>-884.6</v>
      </c>
      <c r="AO13" s="311" t="s">
        <v>27</v>
      </c>
      <c r="AP13" s="12">
        <f t="shared" si="43"/>
        <v>6098</v>
      </c>
      <c r="AQ13" s="13">
        <f t="shared" si="32"/>
        <v>3349.7</v>
      </c>
      <c r="AR13" s="13">
        <f t="shared" si="14"/>
        <v>-2748.3</v>
      </c>
      <c r="AS13" s="14">
        <f t="shared" si="15"/>
        <v>54.93112495900295</v>
      </c>
      <c r="AT13" s="19">
        <f t="shared" si="33"/>
        <v>1876.3000000000002</v>
      </c>
      <c r="AU13" s="514">
        <f t="shared" si="46"/>
        <v>0</v>
      </c>
      <c r="AV13" s="514">
        <f>AU13-AT13</f>
        <v>-1876.3000000000002</v>
      </c>
      <c r="AW13" s="312">
        <f t="shared" si="16"/>
        <v>0</v>
      </c>
      <c r="AX13" s="197">
        <v>913.1</v>
      </c>
      <c r="AY13" s="197"/>
      <c r="AZ13" s="311">
        <f t="shared" si="47"/>
        <v>-913.1</v>
      </c>
      <c r="BA13" s="311">
        <f t="shared" si="42"/>
        <v>0</v>
      </c>
      <c r="BB13" s="314">
        <v>347.6</v>
      </c>
      <c r="BC13" s="197"/>
      <c r="BD13" s="311">
        <f t="shared" si="17"/>
        <v>-347.6</v>
      </c>
      <c r="BE13" s="217">
        <f t="shared" si="18"/>
        <v>0</v>
      </c>
      <c r="BF13" s="314">
        <v>615.6</v>
      </c>
      <c r="BG13" s="197"/>
      <c r="BH13" s="311">
        <f t="shared" si="19"/>
        <v>-615.6</v>
      </c>
      <c r="BI13" s="217">
        <f>BG13/BF13%</f>
        <v>0</v>
      </c>
      <c r="BJ13" s="21">
        <f t="shared" si="34"/>
        <v>22425</v>
      </c>
      <c r="BK13" s="514">
        <f t="shared" si="35"/>
        <v>0</v>
      </c>
      <c r="BL13" s="514">
        <f t="shared" si="36"/>
        <v>-22425</v>
      </c>
      <c r="BM13" s="312">
        <f t="shared" si="37"/>
        <v>0</v>
      </c>
      <c r="BN13" s="197">
        <v>6487.7</v>
      </c>
      <c r="BO13" s="197"/>
      <c r="BP13" s="311">
        <f t="shared" si="20"/>
        <v>-6487.7</v>
      </c>
      <c r="BQ13" s="311">
        <f t="shared" si="38"/>
        <v>0</v>
      </c>
      <c r="BR13" s="314">
        <v>9422.7</v>
      </c>
      <c r="BS13" s="197"/>
      <c r="BT13" s="311">
        <f t="shared" si="21"/>
        <v>-9422.7</v>
      </c>
      <c r="BU13" s="316">
        <f t="shared" si="22"/>
        <v>0</v>
      </c>
      <c r="BV13" s="314">
        <v>6514.6</v>
      </c>
      <c r="BW13" s="197"/>
      <c r="BX13" s="311">
        <f t="shared" si="23"/>
        <v>-6514.6</v>
      </c>
      <c r="BY13" s="311">
        <f t="shared" si="24"/>
        <v>0</v>
      </c>
      <c r="CE13" s="359"/>
    </row>
    <row r="14" spans="1:83" s="17" customFormat="1" ht="18.75">
      <c r="A14" s="356" t="s">
        <v>29</v>
      </c>
      <c r="B14" s="20">
        <f>J14+Z14+AT14+BJ14</f>
        <v>15777.8</v>
      </c>
      <c r="C14" s="18">
        <f t="shared" si="25"/>
        <v>6139.1</v>
      </c>
      <c r="D14" s="6">
        <f t="shared" si="0"/>
        <v>-9638.699999999999</v>
      </c>
      <c r="E14" s="16">
        <f t="shared" si="1"/>
        <v>38.90973392995222</v>
      </c>
      <c r="F14" s="7">
        <f>J14+Z14</f>
        <v>7346.499999999999</v>
      </c>
      <c r="G14" s="7">
        <f>K14+AA14</f>
        <v>6139.1</v>
      </c>
      <c r="H14" s="8">
        <f t="shared" si="3"/>
        <v>-1207.3999999999987</v>
      </c>
      <c r="I14" s="9">
        <f t="shared" si="4"/>
        <v>83.564962907507</v>
      </c>
      <c r="J14" s="19">
        <f t="shared" si="44"/>
        <v>3229.7</v>
      </c>
      <c r="K14" s="19">
        <f>O14+S14+W14</f>
        <v>3456.5</v>
      </c>
      <c r="L14" s="514">
        <f t="shared" si="5"/>
        <v>226.80000000000018</v>
      </c>
      <c r="M14" s="309">
        <f t="shared" si="6"/>
        <v>107.02232405486579</v>
      </c>
      <c r="N14" s="20">
        <f>N15+N22+N16</f>
        <v>839.7</v>
      </c>
      <c r="O14" s="20">
        <f>O15+O22+O16</f>
        <v>893.3</v>
      </c>
      <c r="P14" s="5">
        <f t="shared" si="7"/>
        <v>53.59999999999991</v>
      </c>
      <c r="Q14" s="5">
        <f t="shared" si="8"/>
        <v>106.38323210670477</v>
      </c>
      <c r="R14" s="20">
        <f>R15+R22+R16</f>
        <v>1007.3000000000001</v>
      </c>
      <c r="S14" s="20">
        <f>S15+S22+S16</f>
        <v>1054.1</v>
      </c>
      <c r="T14" s="5">
        <f t="shared" si="26"/>
        <v>46.79999999999984</v>
      </c>
      <c r="U14" s="5">
        <f t="shared" si="48"/>
        <v>104.64608358979449</v>
      </c>
      <c r="V14" s="20">
        <f>V15+V22+V16</f>
        <v>1382.7</v>
      </c>
      <c r="W14" s="20">
        <f>W15+W22+W16</f>
        <v>1509.1</v>
      </c>
      <c r="X14" s="5">
        <f t="shared" si="9"/>
        <v>126.39999999999986</v>
      </c>
      <c r="Y14" s="5">
        <f t="shared" si="10"/>
        <v>109.1415346785275</v>
      </c>
      <c r="Z14" s="514">
        <f t="shared" si="27"/>
        <v>4116.799999999999</v>
      </c>
      <c r="AA14" s="514">
        <f t="shared" si="28"/>
        <v>2682.6</v>
      </c>
      <c r="AB14" s="514">
        <f t="shared" si="29"/>
        <v>-1434.1999999999994</v>
      </c>
      <c r="AC14" s="514">
        <f t="shared" si="40"/>
        <v>65.16226195102993</v>
      </c>
      <c r="AD14" s="314">
        <f>AD15+AD22+AD16</f>
        <v>1385.4</v>
      </c>
      <c r="AE14" s="314">
        <f>AE15+AE22+AE16</f>
        <v>1283.7</v>
      </c>
      <c r="AF14" s="311">
        <f t="shared" si="30"/>
        <v>-101.70000000000005</v>
      </c>
      <c r="AG14" s="311">
        <f t="shared" si="31"/>
        <v>92.65915980944132</v>
      </c>
      <c r="AH14" s="314">
        <f>AH15+AH22+AH16</f>
        <v>1318.3</v>
      </c>
      <c r="AI14" s="314">
        <f>AI15+AI22+AI16</f>
        <v>1398.8999999999999</v>
      </c>
      <c r="AJ14" s="311">
        <f t="shared" si="11"/>
        <v>80.59999999999991</v>
      </c>
      <c r="AK14" s="311">
        <f t="shared" si="39"/>
        <v>106.11393461275885</v>
      </c>
      <c r="AL14" s="314">
        <f>AL15+AL22+AL16</f>
        <v>1413.1</v>
      </c>
      <c r="AM14" s="314">
        <f>AM15+AM22+AM16</f>
        <v>0</v>
      </c>
      <c r="AN14" s="311">
        <f t="shared" si="12"/>
        <v>-1413.1</v>
      </c>
      <c r="AO14" s="311">
        <f t="shared" si="13"/>
        <v>0</v>
      </c>
      <c r="AP14" s="12">
        <f>J14+Z14+AT14</f>
        <v>11594</v>
      </c>
      <c r="AQ14" s="13">
        <f t="shared" si="32"/>
        <v>6139.1</v>
      </c>
      <c r="AR14" s="13">
        <f t="shared" si="14"/>
        <v>-5454.9</v>
      </c>
      <c r="AS14" s="14">
        <f>AQ14/AP14%</f>
        <v>52.95066413662239</v>
      </c>
      <c r="AT14" s="19">
        <f t="shared" si="33"/>
        <v>4247.5</v>
      </c>
      <c r="AU14" s="514">
        <f t="shared" si="46"/>
        <v>0</v>
      </c>
      <c r="AV14" s="514">
        <f t="shared" si="41"/>
        <v>-4247.5</v>
      </c>
      <c r="AW14" s="312">
        <f t="shared" si="16"/>
        <v>0</v>
      </c>
      <c r="AX14" s="197">
        <f>AX15+AX22+AX16</f>
        <v>1293.7</v>
      </c>
      <c r="AY14" s="314">
        <f>AY15+AY22+AY16</f>
        <v>0</v>
      </c>
      <c r="AZ14" s="311">
        <f t="shared" si="47"/>
        <v>-1293.7</v>
      </c>
      <c r="BA14" s="311">
        <f>AY14/AX14%</f>
        <v>0</v>
      </c>
      <c r="BB14" s="314">
        <f>BB15+BB22+BB16</f>
        <v>1385.4</v>
      </c>
      <c r="BC14" s="314">
        <f>BC15+BC22+BC16</f>
        <v>0</v>
      </c>
      <c r="BD14" s="311">
        <f t="shared" si="17"/>
        <v>-1385.4</v>
      </c>
      <c r="BE14" s="217">
        <f>BC14/BB14%</f>
        <v>0</v>
      </c>
      <c r="BF14" s="314">
        <f>BF15+BF22+BF16</f>
        <v>1568.4</v>
      </c>
      <c r="BG14" s="314">
        <f>BG15+BG22+BG16</f>
        <v>0</v>
      </c>
      <c r="BH14" s="311">
        <f t="shared" si="19"/>
        <v>-1568.4</v>
      </c>
      <c r="BI14" s="311">
        <f>BG14/BF14%</f>
        <v>0</v>
      </c>
      <c r="BJ14" s="21">
        <f t="shared" si="34"/>
        <v>4183.8</v>
      </c>
      <c r="BK14" s="514">
        <f t="shared" si="35"/>
        <v>0</v>
      </c>
      <c r="BL14" s="514">
        <f t="shared" si="36"/>
        <v>-4183.8</v>
      </c>
      <c r="BM14" s="312">
        <f>BK14/BJ14%</f>
        <v>0</v>
      </c>
      <c r="BN14" s="197">
        <f>BN15+BN22+BN16</f>
        <v>1407.7</v>
      </c>
      <c r="BO14" s="197">
        <f>BO15+BO22+BO16</f>
        <v>0</v>
      </c>
      <c r="BP14" s="311">
        <f t="shared" si="20"/>
        <v>-1407.7</v>
      </c>
      <c r="BQ14" s="311">
        <f t="shared" si="38"/>
        <v>0</v>
      </c>
      <c r="BR14" s="314">
        <f>BR15+BR22+BR16</f>
        <v>1300.9</v>
      </c>
      <c r="BS14" s="314">
        <f>BS15+BS22+BS16</f>
        <v>0</v>
      </c>
      <c r="BT14" s="311">
        <f t="shared" si="21"/>
        <v>-1300.9</v>
      </c>
      <c r="BU14" s="316">
        <f t="shared" si="22"/>
        <v>0</v>
      </c>
      <c r="BV14" s="314">
        <f>BV15+BV22+BV16</f>
        <v>1475.2</v>
      </c>
      <c r="BW14" s="314">
        <f>BW15+BW22+BW16</f>
        <v>0</v>
      </c>
      <c r="BX14" s="311">
        <f t="shared" si="23"/>
        <v>-1475.2</v>
      </c>
      <c r="BY14" s="311">
        <f t="shared" si="24"/>
        <v>0</v>
      </c>
      <c r="CE14" s="359">
        <f>CE15+CE22+CE16</f>
        <v>0</v>
      </c>
    </row>
    <row r="15" spans="1:83" ht="54" customHeight="1">
      <c r="A15" s="362" t="s">
        <v>103</v>
      </c>
      <c r="B15" s="31">
        <f t="shared" si="25"/>
        <v>10302.400000000001</v>
      </c>
      <c r="C15" s="23">
        <f t="shared" si="25"/>
        <v>4435.9</v>
      </c>
      <c r="D15" s="25">
        <f t="shared" si="0"/>
        <v>-5866.500000000002</v>
      </c>
      <c r="E15" s="194">
        <f t="shared" si="1"/>
        <v>43.05695760211212</v>
      </c>
      <c r="F15" s="26">
        <f t="shared" si="2"/>
        <v>4742.5</v>
      </c>
      <c r="G15" s="27">
        <f t="shared" si="2"/>
        <v>4435.9</v>
      </c>
      <c r="H15" s="27">
        <f t="shared" si="3"/>
        <v>-306.60000000000036</v>
      </c>
      <c r="I15" s="9">
        <f t="shared" si="4"/>
        <v>93.5350553505535</v>
      </c>
      <c r="J15" s="29">
        <f t="shared" si="44"/>
        <v>2152.8</v>
      </c>
      <c r="K15" s="30">
        <f t="shared" si="45"/>
        <v>2437.8</v>
      </c>
      <c r="L15" s="30">
        <f t="shared" si="5"/>
        <v>285</v>
      </c>
      <c r="M15" s="35">
        <f t="shared" si="6"/>
        <v>113.23857302118171</v>
      </c>
      <c r="N15" s="31">
        <v>518.9</v>
      </c>
      <c r="O15" s="23">
        <v>558.9</v>
      </c>
      <c r="P15" s="24">
        <f t="shared" si="7"/>
        <v>40</v>
      </c>
      <c r="Q15" s="24">
        <f t="shared" si="8"/>
        <v>107.7086143765658</v>
      </c>
      <c r="R15" s="23">
        <v>673.7</v>
      </c>
      <c r="S15" s="23">
        <v>789.6</v>
      </c>
      <c r="T15" s="24">
        <f t="shared" si="26"/>
        <v>115.89999999999998</v>
      </c>
      <c r="U15" s="24">
        <f t="shared" si="48"/>
        <v>117.20350304289744</v>
      </c>
      <c r="V15" s="23">
        <v>960.2</v>
      </c>
      <c r="W15" s="23">
        <v>1089.3</v>
      </c>
      <c r="X15" s="24">
        <f t="shared" si="9"/>
        <v>129.0999999999999</v>
      </c>
      <c r="Y15" s="5">
        <f t="shared" si="10"/>
        <v>113.44511560091647</v>
      </c>
      <c r="Z15" s="30">
        <f t="shared" si="27"/>
        <v>2589.7</v>
      </c>
      <c r="AA15" s="30">
        <f t="shared" si="28"/>
        <v>1998.1</v>
      </c>
      <c r="AB15" s="30">
        <f t="shared" si="29"/>
        <v>-591.5999999999999</v>
      </c>
      <c r="AC15" s="514">
        <f t="shared" si="40"/>
        <v>77.15565509518477</v>
      </c>
      <c r="AD15" s="317">
        <v>841.8</v>
      </c>
      <c r="AE15" s="317">
        <v>943.5</v>
      </c>
      <c r="AF15" s="316">
        <f t="shared" si="30"/>
        <v>101.70000000000005</v>
      </c>
      <c r="AG15" s="316">
        <f t="shared" si="31"/>
        <v>112.08125445473985</v>
      </c>
      <c r="AH15" s="317">
        <v>846.3</v>
      </c>
      <c r="AI15" s="317">
        <v>1054.6</v>
      </c>
      <c r="AJ15" s="316">
        <f t="shared" si="11"/>
        <v>208.29999999999995</v>
      </c>
      <c r="AK15" s="311">
        <f t="shared" si="39"/>
        <v>124.61302138721494</v>
      </c>
      <c r="AL15" s="317">
        <v>901.6</v>
      </c>
      <c r="AM15" s="317"/>
      <c r="AN15" s="316">
        <f t="shared" si="12"/>
        <v>-901.6</v>
      </c>
      <c r="AO15" s="316">
        <f t="shared" si="13"/>
        <v>0</v>
      </c>
      <c r="AP15" s="32">
        <f t="shared" si="43"/>
        <v>7403.3</v>
      </c>
      <c r="AQ15" s="33">
        <f t="shared" si="32"/>
        <v>4435.9</v>
      </c>
      <c r="AR15" s="33">
        <f t="shared" si="14"/>
        <v>-2967.4000000000005</v>
      </c>
      <c r="AS15" s="34">
        <f>AQ15/AP15%</f>
        <v>59.917874461388834</v>
      </c>
      <c r="AT15" s="29">
        <f t="shared" si="33"/>
        <v>2660.8</v>
      </c>
      <c r="AU15" s="30">
        <f t="shared" si="46"/>
        <v>0</v>
      </c>
      <c r="AV15" s="30">
        <f t="shared" si="41"/>
        <v>-2660.8</v>
      </c>
      <c r="AW15" s="354">
        <f t="shared" si="16"/>
        <v>0</v>
      </c>
      <c r="AX15" s="317">
        <v>830.7</v>
      </c>
      <c r="AY15" s="317"/>
      <c r="AZ15" s="316">
        <f t="shared" si="47"/>
        <v>-830.7</v>
      </c>
      <c r="BA15" s="316">
        <f t="shared" si="42"/>
        <v>0</v>
      </c>
      <c r="BB15" s="318">
        <v>840.3</v>
      </c>
      <c r="BC15" s="317"/>
      <c r="BD15" s="316">
        <f t="shared" si="17"/>
        <v>-840.3</v>
      </c>
      <c r="BE15" s="39">
        <f>BC15/BB15%</f>
        <v>0</v>
      </c>
      <c r="BF15" s="318">
        <v>989.8</v>
      </c>
      <c r="BG15" s="317"/>
      <c r="BH15" s="316">
        <f t="shared" si="19"/>
        <v>-989.8</v>
      </c>
      <c r="BI15" s="39">
        <f aca="true" t="shared" si="49" ref="BI15:BI22">BG15/BF15%</f>
        <v>0</v>
      </c>
      <c r="BJ15" s="37">
        <f t="shared" si="34"/>
        <v>2899.1000000000004</v>
      </c>
      <c r="BK15" s="30">
        <f t="shared" si="35"/>
        <v>0</v>
      </c>
      <c r="BL15" s="30">
        <f t="shared" si="36"/>
        <v>-2899.1000000000004</v>
      </c>
      <c r="BM15" s="354">
        <f>BK15/BJ15%</f>
        <v>0</v>
      </c>
      <c r="BN15" s="317">
        <v>852.5</v>
      </c>
      <c r="BO15" s="317"/>
      <c r="BP15" s="311">
        <f t="shared" si="20"/>
        <v>-852.5</v>
      </c>
      <c r="BQ15" s="316">
        <f>BO15/BN15%</f>
        <v>0</v>
      </c>
      <c r="BR15" s="318">
        <v>1016.2</v>
      </c>
      <c r="BS15" s="317"/>
      <c r="BT15" s="316">
        <f t="shared" si="21"/>
        <v>-1016.2</v>
      </c>
      <c r="BU15" s="316">
        <f t="shared" si="22"/>
        <v>0</v>
      </c>
      <c r="BV15" s="318">
        <v>1030.4</v>
      </c>
      <c r="BW15" s="317"/>
      <c r="BX15" s="316">
        <f t="shared" si="23"/>
        <v>-1030.4</v>
      </c>
      <c r="BY15" s="316">
        <f t="shared" si="24"/>
        <v>0</v>
      </c>
      <c r="CE15" s="361"/>
    </row>
    <row r="16" spans="1:83" ht="55.5" customHeight="1">
      <c r="A16" s="362" t="s">
        <v>104</v>
      </c>
      <c r="B16" s="31">
        <f t="shared" si="25"/>
        <v>5259.1</v>
      </c>
      <c r="C16" s="23">
        <f t="shared" si="25"/>
        <v>1558.2</v>
      </c>
      <c r="D16" s="25">
        <f>C16-B16</f>
        <v>-3700.9000000000005</v>
      </c>
      <c r="E16" s="194">
        <f t="shared" si="1"/>
        <v>29.62864368428058</v>
      </c>
      <c r="F16" s="26">
        <v>2650.4</v>
      </c>
      <c r="G16" s="27">
        <f t="shared" si="2"/>
        <v>1558.2</v>
      </c>
      <c r="H16" s="206">
        <f t="shared" si="3"/>
        <v>-1092.2</v>
      </c>
      <c r="I16" s="9">
        <f t="shared" si="4"/>
        <v>58.79112586779354</v>
      </c>
      <c r="J16" s="29">
        <f t="shared" si="44"/>
        <v>1026.9</v>
      </c>
      <c r="K16" s="30">
        <f t="shared" si="45"/>
        <v>903.7</v>
      </c>
      <c r="L16" s="30">
        <f t="shared" si="5"/>
        <v>-123.20000000000005</v>
      </c>
      <c r="M16" s="35">
        <f t="shared" si="6"/>
        <v>88.0027266530334</v>
      </c>
      <c r="N16" s="207">
        <v>305.8</v>
      </c>
      <c r="O16" s="23">
        <v>234.4</v>
      </c>
      <c r="P16" s="25">
        <f t="shared" si="7"/>
        <v>-71.4</v>
      </c>
      <c r="Q16" s="24">
        <f t="shared" si="8"/>
        <v>76.65140614780903</v>
      </c>
      <c r="R16" s="207">
        <v>318.6</v>
      </c>
      <c r="S16" s="23">
        <v>264.5</v>
      </c>
      <c r="T16" s="25">
        <f t="shared" si="26"/>
        <v>-54.10000000000002</v>
      </c>
      <c r="U16" s="24">
        <f t="shared" si="48"/>
        <v>83.0194601381042</v>
      </c>
      <c r="V16" s="207">
        <v>402.5</v>
      </c>
      <c r="W16" s="23">
        <v>404.8</v>
      </c>
      <c r="X16" s="25">
        <f t="shared" si="9"/>
        <v>2.3000000000000114</v>
      </c>
      <c r="Y16" s="5">
        <f t="shared" si="10"/>
        <v>100.57142857142857</v>
      </c>
      <c r="Z16" s="30">
        <f t="shared" si="27"/>
        <v>1477.1</v>
      </c>
      <c r="AA16" s="30">
        <f t="shared" si="28"/>
        <v>654.5</v>
      </c>
      <c r="AB16" s="30">
        <f t="shared" si="29"/>
        <v>-822.5999999999999</v>
      </c>
      <c r="AC16" s="514">
        <f t="shared" si="40"/>
        <v>44.309796222327535</v>
      </c>
      <c r="AD16" s="319">
        <v>528.6</v>
      </c>
      <c r="AE16" s="317">
        <v>335.2</v>
      </c>
      <c r="AF16" s="316">
        <f t="shared" si="30"/>
        <v>-193.40000000000003</v>
      </c>
      <c r="AG16" s="316">
        <f t="shared" si="31"/>
        <v>63.412788497919024</v>
      </c>
      <c r="AH16" s="319">
        <v>457</v>
      </c>
      <c r="AI16" s="317">
        <v>319.3</v>
      </c>
      <c r="AJ16" s="316">
        <f t="shared" si="11"/>
        <v>-137.7</v>
      </c>
      <c r="AK16" s="311">
        <f t="shared" si="39"/>
        <v>69.8687089715536</v>
      </c>
      <c r="AL16" s="319">
        <v>491.5</v>
      </c>
      <c r="AM16" s="317"/>
      <c r="AN16" s="316">
        <f t="shared" si="12"/>
        <v>-491.5</v>
      </c>
      <c r="AO16" s="39">
        <f t="shared" si="13"/>
        <v>0</v>
      </c>
      <c r="AP16" s="32">
        <f t="shared" si="43"/>
        <v>4035.7</v>
      </c>
      <c r="AQ16" s="33">
        <f t="shared" si="32"/>
        <v>1558.2</v>
      </c>
      <c r="AR16" s="33">
        <f t="shared" si="14"/>
        <v>-2477.5</v>
      </c>
      <c r="AS16" s="34">
        <f>AQ16/AP16%</f>
        <v>38.610402160715616</v>
      </c>
      <c r="AT16" s="29">
        <f t="shared" si="33"/>
        <v>1531.7</v>
      </c>
      <c r="AU16" s="30">
        <f t="shared" si="46"/>
        <v>0</v>
      </c>
      <c r="AV16" s="30">
        <f t="shared" si="41"/>
        <v>-1531.7</v>
      </c>
      <c r="AW16" s="354">
        <f t="shared" si="16"/>
        <v>0</v>
      </c>
      <c r="AX16" s="317">
        <v>448</v>
      </c>
      <c r="AY16" s="317"/>
      <c r="AZ16" s="316">
        <f t="shared" si="47"/>
        <v>-448</v>
      </c>
      <c r="BA16" s="316">
        <f t="shared" si="42"/>
        <v>0</v>
      </c>
      <c r="BB16" s="320">
        <v>525.1</v>
      </c>
      <c r="BC16" s="317"/>
      <c r="BD16" s="316">
        <f t="shared" si="17"/>
        <v>-525.1</v>
      </c>
      <c r="BE16" s="39">
        <f>BC16/BB16%</f>
        <v>0</v>
      </c>
      <c r="BF16" s="320">
        <v>558.6</v>
      </c>
      <c r="BG16" s="317"/>
      <c r="BH16" s="316">
        <f t="shared" si="19"/>
        <v>-558.6</v>
      </c>
      <c r="BI16" s="39">
        <f t="shared" si="49"/>
        <v>0</v>
      </c>
      <c r="BJ16" s="37">
        <f t="shared" si="34"/>
        <v>1223.4</v>
      </c>
      <c r="BK16" s="30">
        <f t="shared" si="35"/>
        <v>0</v>
      </c>
      <c r="BL16" s="30">
        <f t="shared" si="36"/>
        <v>-1223.4</v>
      </c>
      <c r="BM16" s="354">
        <f>BK16/BJ16%</f>
        <v>0</v>
      </c>
      <c r="BN16" s="317">
        <v>535.2</v>
      </c>
      <c r="BO16" s="317"/>
      <c r="BP16" s="316">
        <f t="shared" si="20"/>
        <v>-535.2</v>
      </c>
      <c r="BQ16" s="316">
        <f>BO16/BN16%</f>
        <v>0</v>
      </c>
      <c r="BR16" s="318">
        <v>264.7</v>
      </c>
      <c r="BS16" s="317"/>
      <c r="BT16" s="316">
        <f t="shared" si="21"/>
        <v>-264.7</v>
      </c>
      <c r="BU16" s="316">
        <f t="shared" si="22"/>
        <v>0</v>
      </c>
      <c r="BV16" s="320">
        <v>423.5</v>
      </c>
      <c r="BW16" s="317"/>
      <c r="BX16" s="316">
        <f t="shared" si="23"/>
        <v>-423.5</v>
      </c>
      <c r="BY16" s="39">
        <f t="shared" si="24"/>
        <v>0</v>
      </c>
      <c r="CE16" s="361"/>
    </row>
    <row r="17" spans="1:83" ht="15.75" customHeight="1" hidden="1">
      <c r="A17" s="366" t="s">
        <v>105</v>
      </c>
      <c r="B17" s="214">
        <f t="shared" si="25"/>
        <v>0</v>
      </c>
      <c r="C17" s="208">
        <f t="shared" si="25"/>
        <v>0</v>
      </c>
      <c r="D17" s="209">
        <f t="shared" si="0"/>
        <v>0</v>
      </c>
      <c r="E17" s="210" t="e">
        <f t="shared" si="1"/>
        <v>#DIV/0!</v>
      </c>
      <c r="F17" s="211">
        <f t="shared" si="2"/>
        <v>0</v>
      </c>
      <c r="G17" s="209">
        <f t="shared" si="2"/>
        <v>0</v>
      </c>
      <c r="H17" s="209">
        <f t="shared" si="3"/>
        <v>0</v>
      </c>
      <c r="I17" s="9" t="e">
        <f t="shared" si="4"/>
        <v>#DIV/0!</v>
      </c>
      <c r="J17" s="213">
        <f t="shared" si="44"/>
        <v>0</v>
      </c>
      <c r="K17" s="209">
        <f t="shared" si="45"/>
        <v>0</v>
      </c>
      <c r="L17" s="209">
        <f t="shared" si="5"/>
        <v>0</v>
      </c>
      <c r="M17" s="35" t="e">
        <f t="shared" si="6"/>
        <v>#DIV/0!</v>
      </c>
      <c r="N17" s="214"/>
      <c r="O17" s="208"/>
      <c r="P17" s="209"/>
      <c r="Q17" s="24" t="e">
        <f t="shared" si="8"/>
        <v>#DIV/0!</v>
      </c>
      <c r="R17" s="208"/>
      <c r="S17" s="208"/>
      <c r="T17" s="209"/>
      <c r="U17" s="24" t="e">
        <f t="shared" si="48"/>
        <v>#DIV/0!</v>
      </c>
      <c r="V17" s="208"/>
      <c r="W17" s="208"/>
      <c r="X17" s="209">
        <f t="shared" si="9"/>
        <v>0</v>
      </c>
      <c r="Y17" s="5" t="e">
        <f t="shared" si="10"/>
        <v>#DIV/0!</v>
      </c>
      <c r="Z17" s="209">
        <f t="shared" si="27"/>
        <v>0</v>
      </c>
      <c r="AA17" s="209">
        <f t="shared" si="28"/>
        <v>0</v>
      </c>
      <c r="AB17" s="209">
        <f t="shared" si="29"/>
        <v>0</v>
      </c>
      <c r="AC17" s="514" t="e">
        <f t="shared" si="40"/>
        <v>#DIV/0!</v>
      </c>
      <c r="AD17" s="317"/>
      <c r="AE17" s="317"/>
      <c r="AF17" s="316">
        <f t="shared" si="30"/>
        <v>0</v>
      </c>
      <c r="AG17" s="316" t="e">
        <f t="shared" si="31"/>
        <v>#DIV/0!</v>
      </c>
      <c r="AH17" s="317"/>
      <c r="AI17" s="317"/>
      <c r="AJ17" s="316"/>
      <c r="AK17" s="311" t="e">
        <f t="shared" si="39"/>
        <v>#DIV/0!</v>
      </c>
      <c r="AL17" s="317"/>
      <c r="AM17" s="317"/>
      <c r="AN17" s="316">
        <f t="shared" si="12"/>
        <v>0</v>
      </c>
      <c r="AO17" s="316" t="e">
        <f t="shared" si="13"/>
        <v>#DIV/0!</v>
      </c>
      <c r="AP17" s="211">
        <f t="shared" si="43"/>
        <v>0</v>
      </c>
      <c r="AQ17" s="209">
        <f t="shared" si="32"/>
        <v>0</v>
      </c>
      <c r="AR17" s="209">
        <f t="shared" si="14"/>
        <v>0</v>
      </c>
      <c r="AS17" s="210" t="e">
        <f>AQ17/AP17%</f>
        <v>#DIV/0!</v>
      </c>
      <c r="AT17" s="213">
        <f t="shared" si="33"/>
        <v>0</v>
      </c>
      <c r="AU17" s="209">
        <f t="shared" si="46"/>
        <v>0</v>
      </c>
      <c r="AV17" s="209">
        <f t="shared" si="41"/>
        <v>0</v>
      </c>
      <c r="AW17" s="212" t="e">
        <f t="shared" si="16"/>
        <v>#DIV/0!</v>
      </c>
      <c r="AX17" s="317"/>
      <c r="AY17" s="317"/>
      <c r="AZ17" s="316"/>
      <c r="BA17" s="316"/>
      <c r="BB17" s="318"/>
      <c r="BC17" s="317"/>
      <c r="BD17" s="316"/>
      <c r="BE17" s="39"/>
      <c r="BF17" s="318"/>
      <c r="BG17" s="317"/>
      <c r="BH17" s="316">
        <f t="shared" si="19"/>
        <v>0</v>
      </c>
      <c r="BI17" s="39" t="e">
        <f t="shared" si="49"/>
        <v>#DIV/0!</v>
      </c>
      <c r="BJ17" s="211">
        <f t="shared" si="34"/>
        <v>0</v>
      </c>
      <c r="BK17" s="209"/>
      <c r="BL17" s="209"/>
      <c r="BM17" s="212"/>
      <c r="BN17" s="317"/>
      <c r="BO17" s="317"/>
      <c r="BP17" s="311"/>
      <c r="BQ17" s="316" t="e">
        <f aca="true" t="shared" si="50" ref="BQ17:BQ22">BO17/BN17%</f>
        <v>#DIV/0!</v>
      </c>
      <c r="BR17" s="318"/>
      <c r="BS17" s="317"/>
      <c r="BT17" s="316"/>
      <c r="BU17" s="316" t="e">
        <f t="shared" si="22"/>
        <v>#DIV/0!</v>
      </c>
      <c r="BV17" s="318"/>
      <c r="BW17" s="317"/>
      <c r="BX17" s="316">
        <f t="shared" si="23"/>
        <v>0</v>
      </c>
      <c r="BY17" s="316" t="e">
        <f t="shared" si="24"/>
        <v>#DIV/0!</v>
      </c>
      <c r="BZ17" s="215"/>
      <c r="CE17" s="367"/>
    </row>
    <row r="18" spans="1:83" ht="15.75" customHeight="1" hidden="1">
      <c r="A18" s="366" t="s">
        <v>106</v>
      </c>
      <c r="B18" s="214"/>
      <c r="C18" s="208">
        <f>K18+AA18+AU18+BK18</f>
        <v>0</v>
      </c>
      <c r="D18" s="209">
        <f>C18-B18</f>
        <v>0</v>
      </c>
      <c r="E18" s="210"/>
      <c r="F18" s="211">
        <f t="shared" si="2"/>
        <v>0</v>
      </c>
      <c r="G18" s="209">
        <f t="shared" si="2"/>
        <v>0</v>
      </c>
      <c r="H18" s="209">
        <f t="shared" si="3"/>
        <v>0</v>
      </c>
      <c r="I18" s="9" t="e">
        <f t="shared" si="4"/>
        <v>#DIV/0!</v>
      </c>
      <c r="J18" s="213"/>
      <c r="K18" s="209">
        <f t="shared" si="45"/>
        <v>0</v>
      </c>
      <c r="L18" s="209">
        <f t="shared" si="5"/>
        <v>0</v>
      </c>
      <c r="M18" s="35" t="e">
        <f t="shared" si="6"/>
        <v>#DIV/0!</v>
      </c>
      <c r="N18" s="214"/>
      <c r="O18" s="208"/>
      <c r="P18" s="209"/>
      <c r="Q18" s="24" t="e">
        <f t="shared" si="8"/>
        <v>#DIV/0!</v>
      </c>
      <c r="R18" s="208"/>
      <c r="S18" s="208"/>
      <c r="T18" s="209"/>
      <c r="U18" s="24" t="e">
        <f t="shared" si="48"/>
        <v>#DIV/0!</v>
      </c>
      <c r="V18" s="208"/>
      <c r="W18" s="208"/>
      <c r="X18" s="209"/>
      <c r="Y18" s="5" t="e">
        <f t="shared" si="10"/>
        <v>#DIV/0!</v>
      </c>
      <c r="Z18" s="209"/>
      <c r="AA18" s="209">
        <f t="shared" si="28"/>
        <v>0</v>
      </c>
      <c r="AB18" s="209">
        <f t="shared" si="29"/>
        <v>0</v>
      </c>
      <c r="AC18" s="514" t="e">
        <f t="shared" si="40"/>
        <v>#DIV/0!</v>
      </c>
      <c r="AD18" s="317"/>
      <c r="AE18" s="317"/>
      <c r="AF18" s="316">
        <f t="shared" si="30"/>
        <v>0</v>
      </c>
      <c r="AG18" s="316" t="e">
        <f t="shared" si="31"/>
        <v>#DIV/0!</v>
      </c>
      <c r="AH18" s="317"/>
      <c r="AI18" s="317"/>
      <c r="AJ18" s="316"/>
      <c r="AK18" s="311" t="e">
        <f t="shared" si="39"/>
        <v>#DIV/0!</v>
      </c>
      <c r="AL18" s="317"/>
      <c r="AM18" s="317"/>
      <c r="AN18" s="316"/>
      <c r="AO18" s="316"/>
      <c r="AP18" s="211">
        <f t="shared" si="43"/>
        <v>0</v>
      </c>
      <c r="AQ18" s="209">
        <f t="shared" si="32"/>
        <v>0</v>
      </c>
      <c r="AR18" s="209">
        <f t="shared" si="14"/>
        <v>0</v>
      </c>
      <c r="AS18" s="210"/>
      <c r="AT18" s="213">
        <f t="shared" si="33"/>
        <v>0</v>
      </c>
      <c r="AU18" s="209">
        <f t="shared" si="46"/>
        <v>0</v>
      </c>
      <c r="AV18" s="209">
        <f t="shared" si="41"/>
        <v>0</v>
      </c>
      <c r="AW18" s="212"/>
      <c r="AX18" s="317"/>
      <c r="AY18" s="317"/>
      <c r="AZ18" s="316"/>
      <c r="BA18" s="316"/>
      <c r="BB18" s="318"/>
      <c r="BC18" s="317"/>
      <c r="BD18" s="316"/>
      <c r="BE18" s="39"/>
      <c r="BF18" s="318"/>
      <c r="BG18" s="317"/>
      <c r="BH18" s="316"/>
      <c r="BI18" s="39"/>
      <c r="BJ18" s="211"/>
      <c r="BK18" s="209"/>
      <c r="BL18" s="209"/>
      <c r="BM18" s="212"/>
      <c r="BN18" s="317"/>
      <c r="BO18" s="317"/>
      <c r="BP18" s="311"/>
      <c r="BQ18" s="316" t="e">
        <f t="shared" si="50"/>
        <v>#DIV/0!</v>
      </c>
      <c r="BR18" s="318"/>
      <c r="BS18" s="317"/>
      <c r="BT18" s="316"/>
      <c r="BU18" s="316" t="e">
        <f t="shared" si="22"/>
        <v>#DIV/0!</v>
      </c>
      <c r="BV18" s="318"/>
      <c r="BW18" s="317"/>
      <c r="BX18" s="316"/>
      <c r="BY18" s="316"/>
      <c r="BZ18" s="215"/>
      <c r="CE18" s="367"/>
    </row>
    <row r="19" spans="1:83" ht="15.75" customHeight="1" hidden="1">
      <c r="A19" s="368" t="s">
        <v>107</v>
      </c>
      <c r="B19" s="214">
        <f>J19+Z19+AT19+BJ19</f>
        <v>0</v>
      </c>
      <c r="C19" s="208">
        <f>K19+AA19+AU19+BK19</f>
        <v>0</v>
      </c>
      <c r="D19" s="209">
        <f t="shared" si="0"/>
        <v>0</v>
      </c>
      <c r="E19" s="210" t="e">
        <f t="shared" si="1"/>
        <v>#DIV/0!</v>
      </c>
      <c r="F19" s="211">
        <f t="shared" si="2"/>
        <v>0</v>
      </c>
      <c r="G19" s="209">
        <f t="shared" si="2"/>
        <v>0</v>
      </c>
      <c r="H19" s="209">
        <f t="shared" si="3"/>
        <v>0</v>
      </c>
      <c r="I19" s="9" t="e">
        <f t="shared" si="4"/>
        <v>#DIV/0!</v>
      </c>
      <c r="J19" s="213">
        <f>N19+R19+V19</f>
        <v>0</v>
      </c>
      <c r="K19" s="209">
        <f t="shared" si="45"/>
        <v>0</v>
      </c>
      <c r="L19" s="209">
        <f t="shared" si="5"/>
        <v>0</v>
      </c>
      <c r="M19" s="35" t="e">
        <f t="shared" si="6"/>
        <v>#DIV/0!</v>
      </c>
      <c r="N19" s="214"/>
      <c r="O19" s="208"/>
      <c r="P19" s="209"/>
      <c r="Q19" s="24" t="e">
        <f t="shared" si="8"/>
        <v>#DIV/0!</v>
      </c>
      <c r="R19" s="208"/>
      <c r="S19" s="208"/>
      <c r="T19" s="209"/>
      <c r="U19" s="24" t="e">
        <f t="shared" si="48"/>
        <v>#DIV/0!</v>
      </c>
      <c r="V19" s="208"/>
      <c r="W19" s="208"/>
      <c r="X19" s="209">
        <f t="shared" si="9"/>
        <v>0</v>
      </c>
      <c r="Y19" s="5" t="e">
        <f t="shared" si="10"/>
        <v>#DIV/0!</v>
      </c>
      <c r="Z19" s="209">
        <f>AD19+AH19+AL19</f>
        <v>0</v>
      </c>
      <c r="AA19" s="209">
        <f t="shared" si="28"/>
        <v>0</v>
      </c>
      <c r="AB19" s="209">
        <f t="shared" si="29"/>
        <v>0</v>
      </c>
      <c r="AC19" s="514" t="e">
        <f t="shared" si="40"/>
        <v>#DIV/0!</v>
      </c>
      <c r="AD19" s="317"/>
      <c r="AE19" s="317"/>
      <c r="AF19" s="316">
        <f t="shared" si="30"/>
        <v>0</v>
      </c>
      <c r="AG19" s="316" t="e">
        <f t="shared" si="31"/>
        <v>#DIV/0!</v>
      </c>
      <c r="AH19" s="317"/>
      <c r="AI19" s="317"/>
      <c r="AJ19" s="316"/>
      <c r="AK19" s="311" t="e">
        <f t="shared" si="39"/>
        <v>#DIV/0!</v>
      </c>
      <c r="AL19" s="317"/>
      <c r="AM19" s="317"/>
      <c r="AN19" s="316">
        <f t="shared" si="12"/>
        <v>0</v>
      </c>
      <c r="AO19" s="316" t="e">
        <f t="shared" si="13"/>
        <v>#DIV/0!</v>
      </c>
      <c r="AP19" s="211">
        <f t="shared" si="43"/>
        <v>0</v>
      </c>
      <c r="AQ19" s="209">
        <f t="shared" si="32"/>
        <v>0</v>
      </c>
      <c r="AR19" s="209">
        <f t="shared" si="14"/>
        <v>0</v>
      </c>
      <c r="AS19" s="210" t="e">
        <f>AQ19/AP19%</f>
        <v>#DIV/0!</v>
      </c>
      <c r="AT19" s="213">
        <f t="shared" si="33"/>
        <v>0</v>
      </c>
      <c r="AU19" s="209">
        <f t="shared" si="46"/>
        <v>0</v>
      </c>
      <c r="AV19" s="209">
        <f t="shared" si="41"/>
        <v>0</v>
      </c>
      <c r="AW19" s="212" t="e">
        <f>AU19/AT19%</f>
        <v>#DIV/0!</v>
      </c>
      <c r="AX19" s="317"/>
      <c r="AY19" s="317"/>
      <c r="AZ19" s="316"/>
      <c r="BA19" s="316"/>
      <c r="BB19" s="318"/>
      <c r="BC19" s="317"/>
      <c r="BD19" s="316"/>
      <c r="BE19" s="39"/>
      <c r="BF19" s="318"/>
      <c r="BG19" s="317"/>
      <c r="BH19" s="316">
        <f t="shared" si="19"/>
        <v>0</v>
      </c>
      <c r="BI19" s="39" t="e">
        <f t="shared" si="49"/>
        <v>#DIV/0!</v>
      </c>
      <c r="BJ19" s="211">
        <f>BN19+BR19+BV19</f>
        <v>0</v>
      </c>
      <c r="BK19" s="209"/>
      <c r="BL19" s="209"/>
      <c r="BM19" s="212"/>
      <c r="BN19" s="317"/>
      <c r="BO19" s="317"/>
      <c r="BP19" s="311"/>
      <c r="BQ19" s="316" t="e">
        <f t="shared" si="50"/>
        <v>#DIV/0!</v>
      </c>
      <c r="BR19" s="318"/>
      <c r="BS19" s="317"/>
      <c r="BT19" s="316"/>
      <c r="BU19" s="316" t="e">
        <f t="shared" si="22"/>
        <v>#DIV/0!</v>
      </c>
      <c r="BV19" s="318"/>
      <c r="BW19" s="317"/>
      <c r="BX19" s="316">
        <f t="shared" si="23"/>
        <v>0</v>
      </c>
      <c r="BY19" s="316" t="e">
        <f t="shared" si="24"/>
        <v>#DIV/0!</v>
      </c>
      <c r="BZ19" s="215"/>
      <c r="CE19" s="367"/>
    </row>
    <row r="20" spans="1:83" ht="15.75" customHeight="1" hidden="1">
      <c r="A20" s="368" t="s">
        <v>108</v>
      </c>
      <c r="B20" s="214"/>
      <c r="C20" s="208"/>
      <c r="D20" s="209"/>
      <c r="E20" s="210"/>
      <c r="F20" s="211">
        <f t="shared" si="2"/>
        <v>0</v>
      </c>
      <c r="G20" s="209">
        <f t="shared" si="2"/>
        <v>0</v>
      </c>
      <c r="H20" s="209">
        <f t="shared" si="3"/>
        <v>0</v>
      </c>
      <c r="I20" s="9" t="e">
        <f t="shared" si="4"/>
        <v>#DIV/0!</v>
      </c>
      <c r="J20" s="213"/>
      <c r="K20" s="209"/>
      <c r="L20" s="209"/>
      <c r="M20" s="35" t="e">
        <f t="shared" si="6"/>
        <v>#DIV/0!</v>
      </c>
      <c r="N20" s="214"/>
      <c r="O20" s="208"/>
      <c r="P20" s="209"/>
      <c r="Q20" s="24" t="e">
        <f t="shared" si="8"/>
        <v>#DIV/0!</v>
      </c>
      <c r="R20" s="208"/>
      <c r="S20" s="208"/>
      <c r="T20" s="209"/>
      <c r="U20" s="24" t="e">
        <f t="shared" si="48"/>
        <v>#DIV/0!</v>
      </c>
      <c r="V20" s="208"/>
      <c r="W20" s="208"/>
      <c r="X20" s="209"/>
      <c r="Y20" s="5" t="e">
        <f t="shared" si="10"/>
        <v>#DIV/0!</v>
      </c>
      <c r="Z20" s="209"/>
      <c r="AA20" s="209">
        <f t="shared" si="28"/>
        <v>0</v>
      </c>
      <c r="AB20" s="209">
        <f t="shared" si="29"/>
        <v>0</v>
      </c>
      <c r="AC20" s="514" t="e">
        <f t="shared" si="40"/>
        <v>#DIV/0!</v>
      </c>
      <c r="AD20" s="317"/>
      <c r="AE20" s="317"/>
      <c r="AF20" s="316">
        <f t="shared" si="30"/>
        <v>0</v>
      </c>
      <c r="AG20" s="316" t="e">
        <f t="shared" si="31"/>
        <v>#DIV/0!</v>
      </c>
      <c r="AH20" s="317"/>
      <c r="AI20" s="317"/>
      <c r="AJ20" s="316"/>
      <c r="AK20" s="311" t="e">
        <f t="shared" si="39"/>
        <v>#DIV/0!</v>
      </c>
      <c r="AL20" s="317"/>
      <c r="AM20" s="317"/>
      <c r="AN20" s="316"/>
      <c r="AO20" s="316"/>
      <c r="AP20" s="211">
        <f t="shared" si="43"/>
        <v>0</v>
      </c>
      <c r="AQ20" s="209">
        <f t="shared" si="32"/>
        <v>0</v>
      </c>
      <c r="AR20" s="209">
        <f t="shared" si="14"/>
        <v>0</v>
      </c>
      <c r="AS20" s="210" t="e">
        <f>AQ20/AP20%</f>
        <v>#DIV/0!</v>
      </c>
      <c r="AT20" s="213"/>
      <c r="AU20" s="209">
        <f t="shared" si="46"/>
        <v>0</v>
      </c>
      <c r="AV20" s="209">
        <f t="shared" si="41"/>
        <v>0</v>
      </c>
      <c r="AW20" s="212" t="e">
        <f>AU20/AT20%</f>
        <v>#DIV/0!</v>
      </c>
      <c r="AX20" s="317"/>
      <c r="AY20" s="317"/>
      <c r="AZ20" s="316"/>
      <c r="BA20" s="316"/>
      <c r="BB20" s="318"/>
      <c r="BC20" s="317"/>
      <c r="BD20" s="316"/>
      <c r="BE20" s="39"/>
      <c r="BF20" s="318"/>
      <c r="BG20" s="317"/>
      <c r="BH20" s="316"/>
      <c r="BI20" s="39"/>
      <c r="BJ20" s="211"/>
      <c r="BK20" s="209"/>
      <c r="BL20" s="209"/>
      <c r="BM20" s="212"/>
      <c r="BN20" s="317"/>
      <c r="BO20" s="317"/>
      <c r="BP20" s="311"/>
      <c r="BQ20" s="316" t="e">
        <f t="shared" si="50"/>
        <v>#DIV/0!</v>
      </c>
      <c r="BR20" s="318"/>
      <c r="BS20" s="317"/>
      <c r="BT20" s="316"/>
      <c r="BU20" s="316" t="e">
        <f t="shared" si="22"/>
        <v>#DIV/0!</v>
      </c>
      <c r="BV20" s="318"/>
      <c r="BW20" s="317"/>
      <c r="BX20" s="316"/>
      <c r="BY20" s="316"/>
      <c r="BZ20" s="215"/>
      <c r="CE20" s="367"/>
    </row>
    <row r="21" spans="1:83" ht="15.75" customHeight="1" hidden="1">
      <c r="A21" s="368" t="s">
        <v>109</v>
      </c>
      <c r="B21" s="214">
        <f>J21+Z21+AT21+BJ21</f>
        <v>0</v>
      </c>
      <c r="C21" s="208">
        <f>K21+AA21+AU21+BK21</f>
        <v>0</v>
      </c>
      <c r="D21" s="209">
        <f t="shared" si="0"/>
        <v>0</v>
      </c>
      <c r="E21" s="210" t="e">
        <f t="shared" si="1"/>
        <v>#DIV/0!</v>
      </c>
      <c r="F21" s="211">
        <f t="shared" si="2"/>
        <v>0</v>
      </c>
      <c r="G21" s="209">
        <f t="shared" si="2"/>
        <v>0</v>
      </c>
      <c r="H21" s="209">
        <f t="shared" si="3"/>
        <v>0</v>
      </c>
      <c r="I21" s="9" t="e">
        <f t="shared" si="4"/>
        <v>#DIV/0!</v>
      </c>
      <c r="J21" s="213">
        <f aca="true" t="shared" si="51" ref="J21:J27">N21+R21+V21</f>
        <v>0</v>
      </c>
      <c r="K21" s="209">
        <f t="shared" si="45"/>
        <v>0</v>
      </c>
      <c r="L21" s="209">
        <f t="shared" si="5"/>
        <v>0</v>
      </c>
      <c r="M21" s="35" t="e">
        <f t="shared" si="6"/>
        <v>#DIV/0!</v>
      </c>
      <c r="N21" s="214"/>
      <c r="O21" s="208"/>
      <c r="P21" s="209"/>
      <c r="Q21" s="24" t="e">
        <f t="shared" si="8"/>
        <v>#DIV/0!</v>
      </c>
      <c r="R21" s="208"/>
      <c r="S21" s="208"/>
      <c r="T21" s="209"/>
      <c r="U21" s="24" t="e">
        <f t="shared" si="48"/>
        <v>#DIV/0!</v>
      </c>
      <c r="V21" s="208"/>
      <c r="W21" s="208"/>
      <c r="X21" s="209">
        <f t="shared" si="9"/>
        <v>0</v>
      </c>
      <c r="Y21" s="5" t="e">
        <f t="shared" si="10"/>
        <v>#DIV/0!</v>
      </c>
      <c r="Z21" s="209">
        <f aca="true" t="shared" si="52" ref="Z21:Z27">AD21+AH21+AL21</f>
        <v>0</v>
      </c>
      <c r="AA21" s="209">
        <f t="shared" si="28"/>
        <v>0</v>
      </c>
      <c r="AB21" s="209">
        <f t="shared" si="29"/>
        <v>0</v>
      </c>
      <c r="AC21" s="514" t="e">
        <f t="shared" si="40"/>
        <v>#DIV/0!</v>
      </c>
      <c r="AD21" s="317"/>
      <c r="AE21" s="317"/>
      <c r="AF21" s="316">
        <f t="shared" si="30"/>
        <v>0</v>
      </c>
      <c r="AG21" s="316" t="e">
        <f t="shared" si="31"/>
        <v>#DIV/0!</v>
      </c>
      <c r="AH21" s="317"/>
      <c r="AI21" s="317"/>
      <c r="AJ21" s="316"/>
      <c r="AK21" s="311" t="e">
        <f t="shared" si="39"/>
        <v>#DIV/0!</v>
      </c>
      <c r="AL21" s="317"/>
      <c r="AM21" s="317"/>
      <c r="AN21" s="316">
        <f t="shared" si="12"/>
        <v>0</v>
      </c>
      <c r="AO21" s="316" t="e">
        <f t="shared" si="13"/>
        <v>#DIV/0!</v>
      </c>
      <c r="AP21" s="211">
        <f t="shared" si="43"/>
        <v>0</v>
      </c>
      <c r="AQ21" s="209">
        <f t="shared" si="32"/>
        <v>0</v>
      </c>
      <c r="AR21" s="209">
        <f t="shared" si="14"/>
        <v>0</v>
      </c>
      <c r="AS21" s="210" t="e">
        <f>AQ21/AP21%</f>
        <v>#DIV/0!</v>
      </c>
      <c r="AT21" s="213">
        <f aca="true" t="shared" si="53" ref="AT21:AT43">AX21+BB21+BF21</f>
        <v>0</v>
      </c>
      <c r="AU21" s="209">
        <f t="shared" si="46"/>
        <v>0</v>
      </c>
      <c r="AV21" s="209">
        <f t="shared" si="41"/>
        <v>0</v>
      </c>
      <c r="AW21" s="212" t="e">
        <f>AU21/AT21%</f>
        <v>#DIV/0!</v>
      </c>
      <c r="AX21" s="317"/>
      <c r="AY21" s="317"/>
      <c r="AZ21" s="316"/>
      <c r="BA21" s="316"/>
      <c r="BB21" s="318"/>
      <c r="BC21" s="317"/>
      <c r="BD21" s="316"/>
      <c r="BE21" s="39"/>
      <c r="BF21" s="318"/>
      <c r="BG21" s="317"/>
      <c r="BH21" s="316">
        <f t="shared" si="19"/>
        <v>0</v>
      </c>
      <c r="BI21" s="39" t="e">
        <f t="shared" si="49"/>
        <v>#DIV/0!</v>
      </c>
      <c r="BJ21" s="211">
        <f aca="true" t="shared" si="54" ref="BJ21:BJ30">BN21+BR21+BV21</f>
        <v>0</v>
      </c>
      <c r="BK21" s="209"/>
      <c r="BL21" s="209"/>
      <c r="BM21" s="212"/>
      <c r="BN21" s="317"/>
      <c r="BO21" s="317"/>
      <c r="BP21" s="311"/>
      <c r="BQ21" s="316" t="e">
        <f t="shared" si="50"/>
        <v>#DIV/0!</v>
      </c>
      <c r="BR21" s="318"/>
      <c r="BS21" s="317"/>
      <c r="BT21" s="316"/>
      <c r="BU21" s="316" t="e">
        <f t="shared" si="22"/>
        <v>#DIV/0!</v>
      </c>
      <c r="BV21" s="318"/>
      <c r="BW21" s="317"/>
      <c r="BX21" s="316">
        <f t="shared" si="23"/>
        <v>0</v>
      </c>
      <c r="BY21" s="316" t="e">
        <f t="shared" si="24"/>
        <v>#DIV/0!</v>
      </c>
      <c r="BZ21" s="215"/>
      <c r="CE21" s="367"/>
    </row>
    <row r="22" spans="1:83" ht="35.25" customHeight="1">
      <c r="A22" s="360" t="s">
        <v>140</v>
      </c>
      <c r="B22" s="31">
        <f>J22+Z22+AT22+BJ22</f>
        <v>216.3</v>
      </c>
      <c r="C22" s="23">
        <f>K22+AA22+AU22+BK22</f>
        <v>145</v>
      </c>
      <c r="D22" s="25">
        <f t="shared" si="0"/>
        <v>-71.30000000000001</v>
      </c>
      <c r="E22" s="194">
        <f t="shared" si="1"/>
        <v>67.03652334720294</v>
      </c>
      <c r="F22" s="26">
        <f t="shared" si="2"/>
        <v>100</v>
      </c>
      <c r="G22" s="27">
        <f t="shared" si="2"/>
        <v>145</v>
      </c>
      <c r="H22" s="27">
        <f t="shared" si="3"/>
        <v>45</v>
      </c>
      <c r="I22" s="9">
        <f t="shared" si="4"/>
        <v>145</v>
      </c>
      <c r="J22" s="29">
        <f t="shared" si="51"/>
        <v>50</v>
      </c>
      <c r="K22" s="30">
        <f t="shared" si="45"/>
        <v>115</v>
      </c>
      <c r="L22" s="30">
        <f t="shared" si="5"/>
        <v>65</v>
      </c>
      <c r="M22" s="35" t="s">
        <v>27</v>
      </c>
      <c r="N22" s="31">
        <v>15</v>
      </c>
      <c r="O22" s="23">
        <v>100</v>
      </c>
      <c r="P22" s="24">
        <f t="shared" si="7"/>
        <v>85</v>
      </c>
      <c r="Q22" s="39" t="s">
        <v>27</v>
      </c>
      <c r="R22" s="23">
        <v>15</v>
      </c>
      <c r="S22" s="23"/>
      <c r="T22" s="24">
        <f t="shared" si="26"/>
        <v>-15</v>
      </c>
      <c r="U22" s="24"/>
      <c r="V22" s="23">
        <v>20</v>
      </c>
      <c r="W22" s="23">
        <v>15</v>
      </c>
      <c r="X22" s="24">
        <f t="shared" si="9"/>
        <v>-5</v>
      </c>
      <c r="Y22" s="5">
        <f t="shared" si="10"/>
        <v>75</v>
      </c>
      <c r="Z22" s="30">
        <f t="shared" si="52"/>
        <v>50</v>
      </c>
      <c r="AA22" s="30">
        <f t="shared" si="28"/>
        <v>30</v>
      </c>
      <c r="AB22" s="30">
        <f t="shared" si="29"/>
        <v>-20</v>
      </c>
      <c r="AC22" s="514">
        <f t="shared" si="40"/>
        <v>60</v>
      </c>
      <c r="AD22" s="317">
        <v>15</v>
      </c>
      <c r="AE22" s="317">
        <v>5</v>
      </c>
      <c r="AF22" s="316">
        <f t="shared" si="30"/>
        <v>-10</v>
      </c>
      <c r="AG22" s="316">
        <f t="shared" si="31"/>
        <v>33.333333333333336</v>
      </c>
      <c r="AH22" s="317">
        <v>15</v>
      </c>
      <c r="AI22" s="317">
        <v>25</v>
      </c>
      <c r="AJ22" s="316">
        <f t="shared" si="11"/>
        <v>10</v>
      </c>
      <c r="AK22" s="36" t="s">
        <v>27</v>
      </c>
      <c r="AL22" s="317">
        <v>20</v>
      </c>
      <c r="AM22" s="317"/>
      <c r="AN22" s="316">
        <f t="shared" si="12"/>
        <v>-20</v>
      </c>
      <c r="AO22" s="316">
        <f t="shared" si="13"/>
        <v>0</v>
      </c>
      <c r="AP22" s="32">
        <f t="shared" si="43"/>
        <v>155</v>
      </c>
      <c r="AQ22" s="33">
        <f t="shared" si="32"/>
        <v>145</v>
      </c>
      <c r="AR22" s="33">
        <f t="shared" si="14"/>
        <v>-10</v>
      </c>
      <c r="AS22" s="34">
        <f>AQ22/AP22%</f>
        <v>93.54838709677419</v>
      </c>
      <c r="AT22" s="29">
        <f t="shared" si="53"/>
        <v>55</v>
      </c>
      <c r="AU22" s="30">
        <f t="shared" si="46"/>
        <v>0</v>
      </c>
      <c r="AV22" s="30">
        <f t="shared" si="41"/>
        <v>-55</v>
      </c>
      <c r="AW22" s="354">
        <f aca="true" t="shared" si="55" ref="AW22:AW42">AU22/AT22%</f>
        <v>0</v>
      </c>
      <c r="AX22" s="317">
        <v>15</v>
      </c>
      <c r="AY22" s="317"/>
      <c r="AZ22" s="316">
        <f t="shared" si="47"/>
        <v>-15</v>
      </c>
      <c r="BA22" s="316">
        <f t="shared" si="42"/>
        <v>0</v>
      </c>
      <c r="BB22" s="318">
        <v>20</v>
      </c>
      <c r="BC22" s="317"/>
      <c r="BD22" s="316">
        <f t="shared" si="17"/>
        <v>-20</v>
      </c>
      <c r="BE22" s="39">
        <f>BC22/BB22%</f>
        <v>0</v>
      </c>
      <c r="BF22" s="318">
        <v>20</v>
      </c>
      <c r="BG22" s="317"/>
      <c r="BH22" s="316">
        <f t="shared" si="19"/>
        <v>-20</v>
      </c>
      <c r="BI22" s="39">
        <f t="shared" si="49"/>
        <v>0</v>
      </c>
      <c r="BJ22" s="37">
        <f t="shared" si="54"/>
        <v>61.3</v>
      </c>
      <c r="BK22" s="30">
        <f t="shared" si="35"/>
        <v>0</v>
      </c>
      <c r="BL22" s="30">
        <f t="shared" si="36"/>
        <v>-61.3</v>
      </c>
      <c r="BM22" s="354">
        <f>BK22/BJ22%</f>
        <v>0</v>
      </c>
      <c r="BN22" s="317">
        <v>20</v>
      </c>
      <c r="BO22" s="317"/>
      <c r="BP22" s="316">
        <f t="shared" si="20"/>
        <v>-20</v>
      </c>
      <c r="BQ22" s="316">
        <f t="shared" si="50"/>
        <v>0</v>
      </c>
      <c r="BR22" s="318">
        <v>20</v>
      </c>
      <c r="BS22" s="317"/>
      <c r="BT22" s="316">
        <f t="shared" si="21"/>
        <v>-20</v>
      </c>
      <c r="BU22" s="316"/>
      <c r="BV22" s="318">
        <v>21.3</v>
      </c>
      <c r="BW22" s="317"/>
      <c r="BX22" s="316">
        <f t="shared" si="23"/>
        <v>-21.3</v>
      </c>
      <c r="BY22" s="316">
        <f t="shared" si="24"/>
        <v>0</v>
      </c>
      <c r="CE22" s="361"/>
    </row>
    <row r="23" spans="1:83" ht="15.75" customHeight="1" hidden="1">
      <c r="A23" s="369" t="s">
        <v>30</v>
      </c>
      <c r="B23" s="20">
        <f>SUM(B24:B25)</f>
        <v>0</v>
      </c>
      <c r="C23" s="18">
        <f>SUM(C24:C25)</f>
        <v>0</v>
      </c>
      <c r="D23" s="6">
        <f t="shared" si="0"/>
        <v>0</v>
      </c>
      <c r="E23" s="194"/>
      <c r="F23" s="26">
        <f t="shared" si="2"/>
        <v>0</v>
      </c>
      <c r="G23" s="27">
        <f t="shared" si="2"/>
        <v>0</v>
      </c>
      <c r="H23" s="27">
        <f t="shared" si="3"/>
        <v>0</v>
      </c>
      <c r="I23" s="9" t="e">
        <f t="shared" si="4"/>
        <v>#DIV/0!</v>
      </c>
      <c r="J23" s="19">
        <f t="shared" si="51"/>
        <v>0</v>
      </c>
      <c r="K23" s="514">
        <f t="shared" si="45"/>
        <v>0</v>
      </c>
      <c r="L23" s="514">
        <f t="shared" si="5"/>
        <v>0</v>
      </c>
      <c r="M23" s="309" t="e">
        <f t="shared" si="6"/>
        <v>#DIV/0!</v>
      </c>
      <c r="N23" s="20">
        <f>SUM(N24:N25)</f>
        <v>0</v>
      </c>
      <c r="O23" s="18">
        <f>SUM(O24:O25)</f>
        <v>0</v>
      </c>
      <c r="P23" s="5">
        <f t="shared" si="7"/>
        <v>0</v>
      </c>
      <c r="Q23" s="5" t="e">
        <f t="shared" si="8"/>
        <v>#DIV/0!</v>
      </c>
      <c r="R23" s="18">
        <f>SUM(R24:R25)</f>
        <v>0</v>
      </c>
      <c r="S23" s="18">
        <f>SUM(S24:S25)</f>
        <v>0</v>
      </c>
      <c r="T23" s="24">
        <f t="shared" si="26"/>
        <v>0</v>
      </c>
      <c r="U23" s="5" t="e">
        <f t="shared" si="48"/>
        <v>#DIV/0!</v>
      </c>
      <c r="V23" s="18">
        <f>SUM(V24:V25)</f>
        <v>0</v>
      </c>
      <c r="W23" s="18">
        <f>SUM(W24:W25)</f>
        <v>0</v>
      </c>
      <c r="X23" s="24">
        <f t="shared" si="9"/>
        <v>0</v>
      </c>
      <c r="Y23" s="5" t="e">
        <f t="shared" si="10"/>
        <v>#DIV/0!</v>
      </c>
      <c r="Z23" s="514">
        <f t="shared" si="52"/>
        <v>0</v>
      </c>
      <c r="AA23" s="514">
        <f t="shared" si="28"/>
        <v>0</v>
      </c>
      <c r="AB23" s="514">
        <f t="shared" si="29"/>
        <v>0</v>
      </c>
      <c r="AC23" s="514" t="e">
        <f t="shared" si="40"/>
        <v>#DIV/0!</v>
      </c>
      <c r="AD23" s="197">
        <f>SUM(AD24:AD25)</f>
        <v>0</v>
      </c>
      <c r="AE23" s="197">
        <f>SUM(AE24:AE25)</f>
        <v>0</v>
      </c>
      <c r="AF23" s="316">
        <f t="shared" si="30"/>
        <v>0</v>
      </c>
      <c r="AG23" s="311" t="e">
        <f t="shared" si="31"/>
        <v>#DIV/0!</v>
      </c>
      <c r="AH23" s="197">
        <f>SUM(AH24:AH25)</f>
        <v>0</v>
      </c>
      <c r="AI23" s="197">
        <f>SUM(AI24:AI25)</f>
        <v>0</v>
      </c>
      <c r="AJ23" s="311">
        <f t="shared" si="11"/>
        <v>0</v>
      </c>
      <c r="AK23" s="311" t="e">
        <f t="shared" si="39"/>
        <v>#DIV/0!</v>
      </c>
      <c r="AL23" s="197">
        <f>SUM(AL24:AL25)</f>
        <v>0</v>
      </c>
      <c r="AM23" s="197">
        <f>SUM(AM24:AM25)</f>
        <v>0</v>
      </c>
      <c r="AN23" s="316">
        <f t="shared" si="12"/>
        <v>0</v>
      </c>
      <c r="AO23" s="316" t="e">
        <f t="shared" si="13"/>
        <v>#DIV/0!</v>
      </c>
      <c r="AP23" s="12">
        <f t="shared" si="43"/>
        <v>0</v>
      </c>
      <c r="AQ23" s="13">
        <f t="shared" si="32"/>
        <v>0</v>
      </c>
      <c r="AR23" s="13">
        <f t="shared" si="14"/>
        <v>0</v>
      </c>
      <c r="AS23" s="14"/>
      <c r="AT23" s="29">
        <f t="shared" si="53"/>
        <v>0</v>
      </c>
      <c r="AU23" s="21">
        <f>AY23+BC23+BG23</f>
        <v>0</v>
      </c>
      <c r="AV23" s="514">
        <f t="shared" si="41"/>
        <v>0</v>
      </c>
      <c r="AW23" s="312" t="e">
        <f t="shared" si="55"/>
        <v>#DIV/0!</v>
      </c>
      <c r="AX23" s="197">
        <f>SUM(AX24:AX25)</f>
        <v>0</v>
      </c>
      <c r="AY23" s="197">
        <f>SUM(AY24:AY25)</f>
        <v>0</v>
      </c>
      <c r="AZ23" s="316">
        <f t="shared" si="47"/>
        <v>0</v>
      </c>
      <c r="BA23" s="316" t="e">
        <f t="shared" si="42"/>
        <v>#DIV/0!</v>
      </c>
      <c r="BB23" s="314">
        <f>SUM(BB24:BB25)</f>
        <v>0</v>
      </c>
      <c r="BC23" s="197">
        <f>SUM(BC24:BC25)</f>
        <v>0</v>
      </c>
      <c r="BD23" s="311">
        <f t="shared" si="17"/>
        <v>0</v>
      </c>
      <c r="BE23" s="39"/>
      <c r="BF23" s="314">
        <f>SUM(BF24:BF25)</f>
        <v>0</v>
      </c>
      <c r="BG23" s="197">
        <f>SUM(BG24:BG25)</f>
        <v>0</v>
      </c>
      <c r="BH23" s="311">
        <f t="shared" si="19"/>
        <v>0</v>
      </c>
      <c r="BI23" s="39"/>
      <c r="BJ23" s="21">
        <f t="shared" si="54"/>
        <v>0</v>
      </c>
      <c r="BK23" s="514">
        <f t="shared" si="35"/>
        <v>0</v>
      </c>
      <c r="BL23" s="514">
        <f t="shared" si="36"/>
        <v>0</v>
      </c>
      <c r="BM23" s="312"/>
      <c r="BN23" s="197">
        <f>SUM(BN24:BN25)</f>
        <v>0</v>
      </c>
      <c r="BO23" s="197">
        <f>SUM(BO24:BO25)</f>
        <v>0</v>
      </c>
      <c r="BP23" s="311">
        <f t="shared" si="20"/>
        <v>0</v>
      </c>
      <c r="BQ23" s="316"/>
      <c r="BR23" s="314">
        <f>SUM(BR24:BR25)</f>
        <v>0</v>
      </c>
      <c r="BS23" s="197">
        <f>SUM(BS24:BS25)</f>
        <v>0</v>
      </c>
      <c r="BT23" s="311">
        <f t="shared" si="21"/>
        <v>0</v>
      </c>
      <c r="BU23" s="316" t="e">
        <f t="shared" si="22"/>
        <v>#DIV/0!</v>
      </c>
      <c r="BV23" s="314">
        <f>SUM(BV24:BV25)</f>
        <v>0</v>
      </c>
      <c r="BW23" s="197">
        <f>SUM(BW24:BW25)</f>
        <v>0</v>
      </c>
      <c r="BX23" s="311">
        <f t="shared" si="23"/>
        <v>0</v>
      </c>
      <c r="BY23" s="316"/>
      <c r="CE23" s="359">
        <f>SUM(CE24:CE25)</f>
        <v>0</v>
      </c>
    </row>
    <row r="24" spans="1:83" ht="15.75" customHeight="1" hidden="1">
      <c r="A24" s="360" t="s">
        <v>31</v>
      </c>
      <c r="B24" s="31"/>
      <c r="C24" s="23"/>
      <c r="D24" s="25">
        <f t="shared" si="0"/>
        <v>0</v>
      </c>
      <c r="E24" s="194"/>
      <c r="F24" s="26">
        <f t="shared" si="2"/>
        <v>0</v>
      </c>
      <c r="G24" s="27">
        <f t="shared" si="2"/>
        <v>0</v>
      </c>
      <c r="H24" s="27">
        <f t="shared" si="3"/>
        <v>0</v>
      </c>
      <c r="I24" s="9" t="e">
        <f t="shared" si="4"/>
        <v>#DIV/0!</v>
      </c>
      <c r="J24" s="29">
        <f t="shared" si="51"/>
        <v>0</v>
      </c>
      <c r="K24" s="30">
        <f t="shared" si="45"/>
        <v>0</v>
      </c>
      <c r="L24" s="30">
        <f t="shared" si="5"/>
        <v>0</v>
      </c>
      <c r="M24" s="309" t="e">
        <f t="shared" si="6"/>
        <v>#DIV/0!</v>
      </c>
      <c r="N24" s="31"/>
      <c r="O24" s="23"/>
      <c r="P24" s="24">
        <f>O24-N24</f>
        <v>0</v>
      </c>
      <c r="Q24" s="5" t="e">
        <f t="shared" si="8"/>
        <v>#DIV/0!</v>
      </c>
      <c r="R24" s="23"/>
      <c r="S24" s="23"/>
      <c r="T24" s="24">
        <f t="shared" si="26"/>
        <v>0</v>
      </c>
      <c r="U24" s="5" t="e">
        <f t="shared" si="48"/>
        <v>#DIV/0!</v>
      </c>
      <c r="V24" s="23"/>
      <c r="W24" s="23"/>
      <c r="X24" s="24">
        <f t="shared" si="9"/>
        <v>0</v>
      </c>
      <c r="Y24" s="5" t="e">
        <f t="shared" si="10"/>
        <v>#DIV/0!</v>
      </c>
      <c r="Z24" s="30">
        <f t="shared" si="52"/>
        <v>0</v>
      </c>
      <c r="AA24" s="30">
        <f t="shared" si="28"/>
        <v>0</v>
      </c>
      <c r="AB24" s="30">
        <f t="shared" si="29"/>
        <v>0</v>
      </c>
      <c r="AC24" s="514" t="e">
        <f t="shared" si="40"/>
        <v>#DIV/0!</v>
      </c>
      <c r="AD24" s="317"/>
      <c r="AE24" s="317"/>
      <c r="AF24" s="316">
        <f t="shared" si="30"/>
        <v>0</v>
      </c>
      <c r="AG24" s="311" t="e">
        <f t="shared" si="31"/>
        <v>#DIV/0!</v>
      </c>
      <c r="AH24" s="317"/>
      <c r="AI24" s="317"/>
      <c r="AJ24" s="311">
        <f t="shared" si="11"/>
        <v>0</v>
      </c>
      <c r="AK24" s="311" t="e">
        <f t="shared" si="39"/>
        <v>#DIV/0!</v>
      </c>
      <c r="AL24" s="317"/>
      <c r="AM24" s="317"/>
      <c r="AN24" s="316">
        <f t="shared" si="12"/>
        <v>0</v>
      </c>
      <c r="AO24" s="316" t="e">
        <f t="shared" si="13"/>
        <v>#DIV/0!</v>
      </c>
      <c r="AP24" s="32">
        <f t="shared" si="43"/>
        <v>0</v>
      </c>
      <c r="AQ24" s="33">
        <f t="shared" si="32"/>
        <v>0</v>
      </c>
      <c r="AR24" s="33">
        <f t="shared" si="14"/>
        <v>0</v>
      </c>
      <c r="AS24" s="34"/>
      <c r="AT24" s="29">
        <f t="shared" si="53"/>
        <v>0</v>
      </c>
      <c r="AU24" s="30">
        <f>SUM(AY24+BC24+BG24)</f>
        <v>0</v>
      </c>
      <c r="AV24" s="30">
        <f t="shared" si="41"/>
        <v>0</v>
      </c>
      <c r="AW24" s="354" t="e">
        <f t="shared" si="55"/>
        <v>#DIV/0!</v>
      </c>
      <c r="AX24" s="317"/>
      <c r="AY24" s="317"/>
      <c r="AZ24" s="316">
        <f t="shared" si="47"/>
        <v>0</v>
      </c>
      <c r="BA24" s="316" t="e">
        <f t="shared" si="42"/>
        <v>#DIV/0!</v>
      </c>
      <c r="BB24" s="318"/>
      <c r="BC24" s="317">
        <v>0</v>
      </c>
      <c r="BD24" s="316">
        <f t="shared" si="17"/>
        <v>0</v>
      </c>
      <c r="BE24" s="39"/>
      <c r="BF24" s="318"/>
      <c r="BG24" s="317"/>
      <c r="BH24" s="316">
        <f t="shared" si="19"/>
        <v>0</v>
      </c>
      <c r="BI24" s="39" t="e">
        <f>BG24/BF24%</f>
        <v>#DIV/0!</v>
      </c>
      <c r="BJ24" s="37">
        <f t="shared" si="54"/>
        <v>0</v>
      </c>
      <c r="BK24" s="30">
        <f t="shared" si="35"/>
        <v>0</v>
      </c>
      <c r="BL24" s="30">
        <f t="shared" si="36"/>
        <v>0</v>
      </c>
      <c r="BM24" s="354"/>
      <c r="BN24" s="317"/>
      <c r="BO24" s="317"/>
      <c r="BP24" s="316">
        <f>BO24-BN24</f>
        <v>0</v>
      </c>
      <c r="BQ24" s="316"/>
      <c r="BR24" s="318"/>
      <c r="BS24" s="317"/>
      <c r="BT24" s="316">
        <f>BS24-BR24</f>
        <v>0</v>
      </c>
      <c r="BU24" s="316" t="e">
        <f t="shared" si="22"/>
        <v>#DIV/0!</v>
      </c>
      <c r="BV24" s="318"/>
      <c r="BW24" s="317"/>
      <c r="BX24" s="316">
        <f>BW24-BV24</f>
        <v>0</v>
      </c>
      <c r="BY24" s="316"/>
      <c r="CE24" s="361"/>
    </row>
    <row r="25" spans="1:83" ht="15.75" customHeight="1" hidden="1">
      <c r="A25" s="363" t="s">
        <v>32</v>
      </c>
      <c r="B25" s="31"/>
      <c r="C25" s="23"/>
      <c r="D25" s="25">
        <f t="shared" si="0"/>
        <v>0</v>
      </c>
      <c r="E25" s="194"/>
      <c r="F25" s="26">
        <f t="shared" si="2"/>
        <v>0</v>
      </c>
      <c r="G25" s="27">
        <f t="shared" si="2"/>
        <v>0</v>
      </c>
      <c r="H25" s="27">
        <f t="shared" si="3"/>
        <v>0</v>
      </c>
      <c r="I25" s="9" t="e">
        <f t="shared" si="4"/>
        <v>#DIV/0!</v>
      </c>
      <c r="J25" s="29">
        <f t="shared" si="51"/>
        <v>0</v>
      </c>
      <c r="K25" s="30">
        <f t="shared" si="45"/>
        <v>0</v>
      </c>
      <c r="L25" s="30">
        <f t="shared" si="5"/>
        <v>0</v>
      </c>
      <c r="M25" s="309" t="e">
        <f t="shared" si="6"/>
        <v>#DIV/0!</v>
      </c>
      <c r="N25" s="31"/>
      <c r="O25" s="23"/>
      <c r="P25" s="24"/>
      <c r="Q25" s="5" t="e">
        <f t="shared" si="8"/>
        <v>#DIV/0!</v>
      </c>
      <c r="R25" s="23"/>
      <c r="S25" s="23"/>
      <c r="T25" s="24">
        <f t="shared" si="26"/>
        <v>0</v>
      </c>
      <c r="U25" s="5" t="e">
        <f t="shared" si="48"/>
        <v>#DIV/0!</v>
      </c>
      <c r="V25" s="23"/>
      <c r="W25" s="23"/>
      <c r="X25" s="24">
        <f t="shared" si="9"/>
        <v>0</v>
      </c>
      <c r="Y25" s="5" t="e">
        <f t="shared" si="10"/>
        <v>#DIV/0!</v>
      </c>
      <c r="Z25" s="30">
        <f t="shared" si="52"/>
        <v>0</v>
      </c>
      <c r="AA25" s="30">
        <f t="shared" si="28"/>
        <v>0</v>
      </c>
      <c r="AB25" s="30">
        <f t="shared" si="29"/>
        <v>0</v>
      </c>
      <c r="AC25" s="514" t="e">
        <f t="shared" si="40"/>
        <v>#DIV/0!</v>
      </c>
      <c r="AD25" s="317"/>
      <c r="AE25" s="317"/>
      <c r="AF25" s="316">
        <f t="shared" si="30"/>
        <v>0</v>
      </c>
      <c r="AG25" s="311" t="e">
        <f t="shared" si="31"/>
        <v>#DIV/0!</v>
      </c>
      <c r="AH25" s="317"/>
      <c r="AI25" s="317"/>
      <c r="AJ25" s="311">
        <f t="shared" si="11"/>
        <v>0</v>
      </c>
      <c r="AK25" s="311" t="e">
        <f t="shared" si="39"/>
        <v>#DIV/0!</v>
      </c>
      <c r="AL25" s="317"/>
      <c r="AM25" s="317"/>
      <c r="AN25" s="316">
        <f t="shared" si="12"/>
        <v>0</v>
      </c>
      <c r="AO25" s="316" t="e">
        <f t="shared" si="13"/>
        <v>#DIV/0!</v>
      </c>
      <c r="AP25" s="32">
        <f t="shared" si="43"/>
        <v>0</v>
      </c>
      <c r="AQ25" s="33">
        <f t="shared" si="32"/>
        <v>0</v>
      </c>
      <c r="AR25" s="33">
        <f t="shared" si="14"/>
        <v>0</v>
      </c>
      <c r="AS25" s="34"/>
      <c r="AT25" s="29">
        <f t="shared" si="53"/>
        <v>0</v>
      </c>
      <c r="AU25" s="30">
        <f>SUM(AY25+BC25+BG25)</f>
        <v>0</v>
      </c>
      <c r="AV25" s="30">
        <f t="shared" si="41"/>
        <v>0</v>
      </c>
      <c r="AW25" s="354" t="e">
        <f t="shared" si="55"/>
        <v>#DIV/0!</v>
      </c>
      <c r="AX25" s="317"/>
      <c r="AY25" s="317"/>
      <c r="AZ25" s="316">
        <f t="shared" si="47"/>
        <v>0</v>
      </c>
      <c r="BA25" s="316" t="e">
        <f t="shared" si="42"/>
        <v>#DIV/0!</v>
      </c>
      <c r="BB25" s="318"/>
      <c r="BC25" s="317"/>
      <c r="BD25" s="316"/>
      <c r="BE25" s="39"/>
      <c r="BF25" s="318"/>
      <c r="BG25" s="317"/>
      <c r="BH25" s="316"/>
      <c r="BI25" s="39"/>
      <c r="BJ25" s="37">
        <f t="shared" si="54"/>
        <v>0</v>
      </c>
      <c r="BK25" s="30">
        <f t="shared" si="35"/>
        <v>0</v>
      </c>
      <c r="BL25" s="30">
        <f t="shared" si="36"/>
        <v>0</v>
      </c>
      <c r="BM25" s="354"/>
      <c r="BN25" s="317"/>
      <c r="BO25" s="317"/>
      <c r="BP25" s="316"/>
      <c r="BQ25" s="316"/>
      <c r="BR25" s="318"/>
      <c r="BS25" s="317"/>
      <c r="BT25" s="316"/>
      <c r="BU25" s="316" t="e">
        <f t="shared" si="22"/>
        <v>#DIV/0!</v>
      </c>
      <c r="BV25" s="318"/>
      <c r="BW25" s="317"/>
      <c r="BX25" s="316"/>
      <c r="BY25" s="316"/>
      <c r="CE25" s="361"/>
    </row>
    <row r="26" spans="1:83" s="17" customFormat="1" ht="36.75" customHeight="1">
      <c r="A26" s="370" t="s">
        <v>33</v>
      </c>
      <c r="B26" s="20">
        <f>B27+B29+B30+B32+B33+B28</f>
        <v>26293.5</v>
      </c>
      <c r="C26" s="18">
        <f>C27+C29+C30+C32+C33+C28+C31+C34</f>
        <v>12272.8</v>
      </c>
      <c r="D26" s="6">
        <f t="shared" si="0"/>
        <v>-14020.7</v>
      </c>
      <c r="E26" s="16">
        <f t="shared" si="1"/>
        <v>46.67617471998783</v>
      </c>
      <c r="F26" s="7">
        <f t="shared" si="2"/>
        <v>13110</v>
      </c>
      <c r="G26" s="8">
        <f t="shared" si="2"/>
        <v>12272.8</v>
      </c>
      <c r="H26" s="8">
        <f t="shared" si="3"/>
        <v>-837.2000000000007</v>
      </c>
      <c r="I26" s="9">
        <f t="shared" si="4"/>
        <v>93.6140350877193</v>
      </c>
      <c r="J26" s="19">
        <f t="shared" si="51"/>
        <v>6555</v>
      </c>
      <c r="K26" s="514">
        <f>SUM(O26+S26+W26)</f>
        <v>6590.9</v>
      </c>
      <c r="L26" s="514">
        <f t="shared" si="5"/>
        <v>35.899999999999636</v>
      </c>
      <c r="M26" s="309">
        <f t="shared" si="6"/>
        <v>100.54767353165522</v>
      </c>
      <c r="N26" s="20">
        <f>N27+N29+N30+N32+N33</f>
        <v>1865</v>
      </c>
      <c r="O26" s="18">
        <f>O27+O29+O30+O32+O33+O34</f>
        <v>1398.6999999999998</v>
      </c>
      <c r="P26" s="5">
        <f aca="true" t="shared" si="56" ref="P26:P42">O26-N26</f>
        <v>-466.3000000000002</v>
      </c>
      <c r="Q26" s="5">
        <f t="shared" si="8"/>
        <v>74.99731903485254</v>
      </c>
      <c r="R26" s="18">
        <f>R27+R29+R30+R32+R33</f>
        <v>1865</v>
      </c>
      <c r="S26" s="18">
        <f>S27+S29+S30+S32+S33+S34</f>
        <v>1429.4</v>
      </c>
      <c r="T26" s="5">
        <f t="shared" si="26"/>
        <v>-435.5999999999999</v>
      </c>
      <c r="U26" s="5">
        <f t="shared" si="48"/>
        <v>76.64343163538875</v>
      </c>
      <c r="V26" s="18">
        <f>V27+V29+V30+V32+V33</f>
        <v>2825</v>
      </c>
      <c r="W26" s="18">
        <f>W27+W29+W30+W32+W33+W34</f>
        <v>3762.7999999999997</v>
      </c>
      <c r="X26" s="5">
        <f t="shared" si="9"/>
        <v>937.7999999999997</v>
      </c>
      <c r="Y26" s="5">
        <f t="shared" si="10"/>
        <v>133.19646017699114</v>
      </c>
      <c r="Z26" s="514">
        <f t="shared" si="52"/>
        <v>6555</v>
      </c>
      <c r="AA26" s="514">
        <f t="shared" si="28"/>
        <v>5681.9</v>
      </c>
      <c r="AB26" s="514">
        <f t="shared" si="29"/>
        <v>-873.1000000000004</v>
      </c>
      <c r="AC26" s="514">
        <f t="shared" si="40"/>
        <v>86.68039664378337</v>
      </c>
      <c r="AD26" s="197">
        <f>AD27+AD29+AD30+AD32+AD33</f>
        <v>1865</v>
      </c>
      <c r="AE26" s="197">
        <f>AE27+AE29+AE30+AE32+AE33+AE34</f>
        <v>1530.8999999999999</v>
      </c>
      <c r="AF26" s="311">
        <f t="shared" si="30"/>
        <v>-334.10000000000014</v>
      </c>
      <c r="AG26" s="311">
        <f t="shared" si="31"/>
        <v>82.08579088471849</v>
      </c>
      <c r="AH26" s="197">
        <f>AH27+AH29+AH30+AH32+AH33</f>
        <v>1865</v>
      </c>
      <c r="AI26" s="197">
        <f>AI27+AI29+AI30+AI32+AI33+AI34</f>
        <v>4151</v>
      </c>
      <c r="AJ26" s="311">
        <f t="shared" si="11"/>
        <v>2286</v>
      </c>
      <c r="AK26" s="36" t="s">
        <v>27</v>
      </c>
      <c r="AL26" s="197">
        <f>AL27+AL29+AL30+AL32+AL33</f>
        <v>2825</v>
      </c>
      <c r="AM26" s="197">
        <f>AM27+AM29+AM30+AM32+AM33+AM31</f>
        <v>0</v>
      </c>
      <c r="AN26" s="311">
        <f t="shared" si="12"/>
        <v>-2825</v>
      </c>
      <c r="AO26" s="311">
        <f t="shared" si="13"/>
        <v>0</v>
      </c>
      <c r="AP26" s="12">
        <f t="shared" si="43"/>
        <v>19665</v>
      </c>
      <c r="AQ26" s="13">
        <f t="shared" si="43"/>
        <v>12272.8</v>
      </c>
      <c r="AR26" s="13">
        <f t="shared" si="14"/>
        <v>-7392.200000000001</v>
      </c>
      <c r="AS26" s="14">
        <f>AQ26/AP26%</f>
        <v>62.409356725146196</v>
      </c>
      <c r="AT26" s="19">
        <f t="shared" si="53"/>
        <v>6555</v>
      </c>
      <c r="AU26" s="514">
        <f>SUM(AY26+BC26+BG26)</f>
        <v>0</v>
      </c>
      <c r="AV26" s="514">
        <f t="shared" si="41"/>
        <v>-6555</v>
      </c>
      <c r="AW26" s="312">
        <f t="shared" si="55"/>
        <v>0</v>
      </c>
      <c r="AX26" s="197">
        <f>AX27+AX29+AX30+AX32+AX33</f>
        <v>1865</v>
      </c>
      <c r="AY26" s="197">
        <f>AY27+AY29+AY30+AY32+AY33+AY31</f>
        <v>0</v>
      </c>
      <c r="AZ26" s="311">
        <f t="shared" si="47"/>
        <v>-1865</v>
      </c>
      <c r="BA26" s="311">
        <f t="shared" si="42"/>
        <v>0</v>
      </c>
      <c r="BB26" s="314">
        <f>BB27+BB29+BB30+BB32+BB33</f>
        <v>1865</v>
      </c>
      <c r="BC26" s="197">
        <f>BC27+BC29+BC30+BC32+BC33</f>
        <v>0</v>
      </c>
      <c r="BD26" s="311">
        <f>BC26-BB26</f>
        <v>-1865</v>
      </c>
      <c r="BE26" s="217">
        <f>BC26/BB26%</f>
        <v>0</v>
      </c>
      <c r="BF26" s="314">
        <f>BF27+BF29+BF30+BF32+BF33</f>
        <v>2825</v>
      </c>
      <c r="BG26" s="314">
        <f>BG27+BG29+BG30+BG32+BG33</f>
        <v>0</v>
      </c>
      <c r="BH26" s="311">
        <f>BG26-BF26</f>
        <v>-2825</v>
      </c>
      <c r="BI26" s="217">
        <f>BG26/BF26%</f>
        <v>0</v>
      </c>
      <c r="BJ26" s="21">
        <f t="shared" si="54"/>
        <v>6628.5</v>
      </c>
      <c r="BK26" s="514">
        <f t="shared" si="35"/>
        <v>0</v>
      </c>
      <c r="BL26" s="514">
        <f t="shared" si="36"/>
        <v>-6628.5</v>
      </c>
      <c r="BM26" s="312">
        <f>BK26/BJ26%</f>
        <v>0</v>
      </c>
      <c r="BN26" s="197">
        <f>BN27+BN29+BN30+BN32+BN33</f>
        <v>2165</v>
      </c>
      <c r="BO26" s="197">
        <f>BO27+BO29+BO30+BO32+BO33+BO28</f>
        <v>0</v>
      </c>
      <c r="BP26" s="311">
        <f>BO26-BN26</f>
        <v>-2165</v>
      </c>
      <c r="BQ26" s="311">
        <f>BO26/BN26%</f>
        <v>0</v>
      </c>
      <c r="BR26" s="314">
        <f>BR27+BR29+BR30+BR32+BR33+BR28</f>
        <v>2165</v>
      </c>
      <c r="BS26" s="197">
        <f>BS27+BS29+BS30+BS32+BS33+BS28</f>
        <v>0</v>
      </c>
      <c r="BT26" s="311">
        <f>BS26-BR26</f>
        <v>-2165</v>
      </c>
      <c r="BU26" s="316">
        <f t="shared" si="22"/>
        <v>0</v>
      </c>
      <c r="BV26" s="314">
        <f>BV27+BV29+BV30+BV32+BV33</f>
        <v>2298.5</v>
      </c>
      <c r="BW26" s="314">
        <f>BW27+BW29+BW30+BW32+BW33+BW34</f>
        <v>0</v>
      </c>
      <c r="BX26" s="311">
        <f>BW26-BV26</f>
        <v>-2298.5</v>
      </c>
      <c r="BY26" s="36" t="s">
        <v>27</v>
      </c>
      <c r="CE26" s="359">
        <f>CE27+CE29+CE30+CE32+CE33</f>
        <v>0</v>
      </c>
    </row>
    <row r="27" spans="1:77" ht="15.75" customHeight="1" hidden="1">
      <c r="A27" s="371" t="s">
        <v>34</v>
      </c>
      <c r="B27" s="41"/>
      <c r="C27" s="40"/>
      <c r="D27" s="25">
        <f t="shared" si="0"/>
        <v>0</v>
      </c>
      <c r="E27" s="194"/>
      <c r="F27" s="26">
        <f t="shared" si="2"/>
        <v>0</v>
      </c>
      <c r="G27" s="27">
        <f t="shared" si="2"/>
        <v>0</v>
      </c>
      <c r="H27" s="27">
        <f t="shared" si="3"/>
        <v>0</v>
      </c>
      <c r="I27" s="9" t="e">
        <f t="shared" si="4"/>
        <v>#DIV/0!</v>
      </c>
      <c r="J27" s="29">
        <f t="shared" si="51"/>
        <v>0</v>
      </c>
      <c r="K27" s="30">
        <f t="shared" si="45"/>
        <v>0</v>
      </c>
      <c r="L27" s="30">
        <f t="shared" si="5"/>
        <v>0</v>
      </c>
      <c r="M27" s="309" t="e">
        <f t="shared" si="6"/>
        <v>#DIV/0!</v>
      </c>
      <c r="N27" s="41"/>
      <c r="O27" s="40"/>
      <c r="P27" s="5">
        <f t="shared" si="56"/>
        <v>0</v>
      </c>
      <c r="Q27" s="5" t="e">
        <f t="shared" si="8"/>
        <v>#DIV/0!</v>
      </c>
      <c r="R27" s="40"/>
      <c r="S27" s="40"/>
      <c r="T27" s="24">
        <f t="shared" si="26"/>
        <v>0</v>
      </c>
      <c r="U27" s="5" t="e">
        <f t="shared" si="48"/>
        <v>#DIV/0!</v>
      </c>
      <c r="V27" s="40"/>
      <c r="W27" s="40"/>
      <c r="X27" s="24">
        <f t="shared" si="9"/>
        <v>0</v>
      </c>
      <c r="Y27" s="5" t="e">
        <f t="shared" si="10"/>
        <v>#DIV/0!</v>
      </c>
      <c r="Z27" s="30">
        <f t="shared" si="52"/>
        <v>0</v>
      </c>
      <c r="AA27" s="30">
        <f t="shared" si="28"/>
        <v>0</v>
      </c>
      <c r="AB27" s="30">
        <f t="shared" si="29"/>
        <v>0</v>
      </c>
      <c r="AC27" s="514" t="e">
        <f t="shared" si="40"/>
        <v>#DIV/0!</v>
      </c>
      <c r="AD27" s="321"/>
      <c r="AE27" s="321"/>
      <c r="AF27" s="311">
        <f t="shared" si="30"/>
        <v>0</v>
      </c>
      <c r="AG27" s="311" t="e">
        <f t="shared" si="31"/>
        <v>#DIV/0!</v>
      </c>
      <c r="AH27" s="321"/>
      <c r="AI27" s="321"/>
      <c r="AJ27" s="311">
        <f t="shared" si="11"/>
        <v>0</v>
      </c>
      <c r="AK27" s="311" t="e">
        <f t="shared" si="39"/>
        <v>#DIV/0!</v>
      </c>
      <c r="AL27" s="321"/>
      <c r="AM27" s="321"/>
      <c r="AN27" s="316">
        <f t="shared" si="12"/>
        <v>0</v>
      </c>
      <c r="AO27" s="316" t="e">
        <f t="shared" si="13"/>
        <v>#DIV/0!</v>
      </c>
      <c r="AP27" s="12">
        <f t="shared" si="43"/>
        <v>0</v>
      </c>
      <c r="AQ27" s="33">
        <f t="shared" si="43"/>
        <v>0</v>
      </c>
      <c r="AR27" s="33">
        <f t="shared" si="14"/>
        <v>0</v>
      </c>
      <c r="AS27" s="34"/>
      <c r="AT27" s="29">
        <f t="shared" si="53"/>
        <v>0</v>
      </c>
      <c r="AU27" s="30">
        <f>SUM(AY27+BC27+BG27)</f>
        <v>0</v>
      </c>
      <c r="AV27" s="30">
        <f t="shared" si="41"/>
        <v>0</v>
      </c>
      <c r="AW27" s="354" t="e">
        <f t="shared" si="55"/>
        <v>#DIV/0!</v>
      </c>
      <c r="AX27" s="321"/>
      <c r="AY27" s="321"/>
      <c r="AZ27" s="316">
        <f t="shared" si="47"/>
        <v>0</v>
      </c>
      <c r="BA27" s="316" t="e">
        <f t="shared" si="42"/>
        <v>#DIV/0!</v>
      </c>
      <c r="BB27" s="322"/>
      <c r="BC27" s="321"/>
      <c r="BD27" s="316"/>
      <c r="BE27" s="39"/>
      <c r="BF27" s="322"/>
      <c r="BG27" s="321"/>
      <c r="BH27" s="316"/>
      <c r="BI27" s="217"/>
      <c r="BJ27" s="21">
        <f t="shared" si="54"/>
        <v>0</v>
      </c>
      <c r="BK27" s="30">
        <f t="shared" si="35"/>
        <v>0</v>
      </c>
      <c r="BL27" s="30">
        <f t="shared" si="36"/>
        <v>0</v>
      </c>
      <c r="BM27" s="354"/>
      <c r="BN27" s="321"/>
      <c r="BO27" s="321"/>
      <c r="BP27" s="316"/>
      <c r="BQ27" s="316"/>
      <c r="BR27" s="322"/>
      <c r="BS27" s="321"/>
      <c r="BT27" s="316"/>
      <c r="BU27" s="316" t="e">
        <f t="shared" si="22"/>
        <v>#DIV/0!</v>
      </c>
      <c r="BV27" s="322"/>
      <c r="BW27" s="321"/>
      <c r="BX27" s="316"/>
      <c r="BY27" s="311" t="e">
        <f>BW27/BV27%</f>
        <v>#DIV/0!</v>
      </c>
    </row>
    <row r="28" spans="1:77" ht="1.5" customHeight="1" hidden="1">
      <c r="A28" s="371" t="s">
        <v>110</v>
      </c>
      <c r="B28" s="31">
        <f aca="true" t="shared" si="57" ref="B28:C34">J28+Z28+AT28+BJ28</f>
        <v>0</v>
      </c>
      <c r="C28" s="23">
        <f t="shared" si="57"/>
        <v>0</v>
      </c>
      <c r="D28" s="25"/>
      <c r="E28" s="194"/>
      <c r="F28" s="26"/>
      <c r="G28" s="27"/>
      <c r="H28" s="27"/>
      <c r="I28" s="9" t="e">
        <f t="shared" si="4"/>
        <v>#DIV/0!</v>
      </c>
      <c r="J28" s="29"/>
      <c r="K28" s="30"/>
      <c r="L28" s="30"/>
      <c r="M28" s="309" t="e">
        <f t="shared" si="6"/>
        <v>#DIV/0!</v>
      </c>
      <c r="N28" s="41"/>
      <c r="O28" s="40"/>
      <c r="P28" s="5"/>
      <c r="Q28" s="5" t="e">
        <f t="shared" si="8"/>
        <v>#DIV/0!</v>
      </c>
      <c r="R28" s="40"/>
      <c r="S28" s="40"/>
      <c r="T28" s="24"/>
      <c r="U28" s="5"/>
      <c r="V28" s="40"/>
      <c r="W28" s="40"/>
      <c r="X28" s="24"/>
      <c r="Y28" s="5" t="e">
        <f t="shared" si="10"/>
        <v>#DIV/0!</v>
      </c>
      <c r="Z28" s="30"/>
      <c r="AA28" s="30"/>
      <c r="AB28" s="30"/>
      <c r="AC28" s="514" t="e">
        <f t="shared" si="40"/>
        <v>#DIV/0!</v>
      </c>
      <c r="AD28" s="321"/>
      <c r="AE28" s="321"/>
      <c r="AF28" s="311"/>
      <c r="AG28" s="311" t="e">
        <f t="shared" si="31"/>
        <v>#DIV/0!</v>
      </c>
      <c r="AH28" s="321"/>
      <c r="AI28" s="321"/>
      <c r="AJ28" s="311"/>
      <c r="AK28" s="311" t="e">
        <f t="shared" si="39"/>
        <v>#DIV/0!</v>
      </c>
      <c r="AL28" s="321"/>
      <c r="AM28" s="321"/>
      <c r="AN28" s="316"/>
      <c r="AO28" s="316"/>
      <c r="AP28" s="32">
        <f t="shared" si="43"/>
        <v>0</v>
      </c>
      <c r="AQ28" s="33"/>
      <c r="AR28" s="33"/>
      <c r="AS28" s="34"/>
      <c r="AT28" s="29">
        <f t="shared" si="53"/>
        <v>0</v>
      </c>
      <c r="AU28" s="30"/>
      <c r="AV28" s="30"/>
      <c r="AW28" s="354"/>
      <c r="AX28" s="321"/>
      <c r="AY28" s="321"/>
      <c r="AZ28" s="316">
        <f t="shared" si="47"/>
        <v>0</v>
      </c>
      <c r="BA28" s="316"/>
      <c r="BB28" s="322"/>
      <c r="BC28" s="321"/>
      <c r="BD28" s="316"/>
      <c r="BE28" s="39"/>
      <c r="BF28" s="322"/>
      <c r="BG28" s="321"/>
      <c r="BH28" s="316"/>
      <c r="BI28" s="217"/>
      <c r="BJ28" s="37">
        <f t="shared" si="54"/>
        <v>0</v>
      </c>
      <c r="BK28" s="30">
        <f t="shared" si="35"/>
        <v>0</v>
      </c>
      <c r="BL28" s="30"/>
      <c r="BM28" s="354"/>
      <c r="BN28" s="321"/>
      <c r="BO28" s="321"/>
      <c r="BP28" s="316"/>
      <c r="BQ28" s="316"/>
      <c r="BR28" s="322"/>
      <c r="BS28" s="321"/>
      <c r="BT28" s="316">
        <f>BS28-BR28</f>
        <v>0</v>
      </c>
      <c r="BU28" s="316"/>
      <c r="BV28" s="322"/>
      <c r="BW28" s="321"/>
      <c r="BX28" s="316"/>
      <c r="BY28" s="311"/>
    </row>
    <row r="29" spans="1:83" s="43" customFormat="1" ht="20.25" customHeight="1">
      <c r="A29" s="371" t="s">
        <v>35</v>
      </c>
      <c r="B29" s="31">
        <f t="shared" si="57"/>
        <v>19804.2</v>
      </c>
      <c r="C29" s="23">
        <f t="shared" si="57"/>
        <v>9288</v>
      </c>
      <c r="D29" s="42">
        <f t="shared" si="0"/>
        <v>-10516.2</v>
      </c>
      <c r="E29" s="194">
        <f t="shared" si="1"/>
        <v>46.899142606113855</v>
      </c>
      <c r="F29" s="26">
        <f t="shared" si="2"/>
        <v>9870</v>
      </c>
      <c r="G29" s="27">
        <f t="shared" si="2"/>
        <v>9288</v>
      </c>
      <c r="H29" s="27">
        <f t="shared" si="3"/>
        <v>-582</v>
      </c>
      <c r="I29" s="9">
        <f t="shared" si="4"/>
        <v>94.10334346504558</v>
      </c>
      <c r="J29" s="29">
        <f>N29+R29+V29</f>
        <v>4935</v>
      </c>
      <c r="K29" s="30">
        <f t="shared" si="45"/>
        <v>5031.5</v>
      </c>
      <c r="L29" s="30">
        <f t="shared" si="5"/>
        <v>96.5</v>
      </c>
      <c r="M29" s="35">
        <f t="shared" si="6"/>
        <v>101.95542046605875</v>
      </c>
      <c r="N29" s="31">
        <v>1325</v>
      </c>
      <c r="O29" s="23">
        <v>1191.6</v>
      </c>
      <c r="P29" s="24">
        <f t="shared" si="56"/>
        <v>-133.4000000000001</v>
      </c>
      <c r="Q29" s="24">
        <f t="shared" si="8"/>
        <v>89.93207547169811</v>
      </c>
      <c r="R29" s="23">
        <v>1325</v>
      </c>
      <c r="S29" s="23">
        <v>893.7</v>
      </c>
      <c r="T29" s="24">
        <f t="shared" si="26"/>
        <v>-431.29999999999995</v>
      </c>
      <c r="U29" s="24">
        <f t="shared" si="48"/>
        <v>67.44905660377358</v>
      </c>
      <c r="V29" s="23">
        <v>2285</v>
      </c>
      <c r="W29" s="23">
        <v>2946.2</v>
      </c>
      <c r="X29" s="24">
        <f t="shared" si="9"/>
        <v>661.1999999999998</v>
      </c>
      <c r="Y29" s="5">
        <f t="shared" si="10"/>
        <v>128.93654266958424</v>
      </c>
      <c r="Z29" s="30">
        <f>AD29+AH29+AL29</f>
        <v>4935</v>
      </c>
      <c r="AA29" s="30">
        <f t="shared" si="28"/>
        <v>4256.5</v>
      </c>
      <c r="AB29" s="30">
        <f t="shared" si="29"/>
        <v>-678.5</v>
      </c>
      <c r="AC29" s="514">
        <f t="shared" si="40"/>
        <v>86.25126646403243</v>
      </c>
      <c r="AD29" s="317">
        <v>1325</v>
      </c>
      <c r="AE29" s="317">
        <v>796.7</v>
      </c>
      <c r="AF29" s="316">
        <f t="shared" si="30"/>
        <v>-528.3</v>
      </c>
      <c r="AG29" s="311">
        <f t="shared" si="31"/>
        <v>60.12830188679246</v>
      </c>
      <c r="AH29" s="317">
        <v>1325</v>
      </c>
      <c r="AI29" s="317">
        <v>3459.8</v>
      </c>
      <c r="AJ29" s="316">
        <f t="shared" si="11"/>
        <v>2134.8</v>
      </c>
      <c r="AK29" s="36" t="s">
        <v>27</v>
      </c>
      <c r="AL29" s="317">
        <v>2285</v>
      </c>
      <c r="AM29" s="317"/>
      <c r="AN29" s="316">
        <f t="shared" si="12"/>
        <v>-2285</v>
      </c>
      <c r="AO29" s="316">
        <f t="shared" si="13"/>
        <v>0</v>
      </c>
      <c r="AP29" s="32">
        <f t="shared" si="43"/>
        <v>14805</v>
      </c>
      <c r="AQ29" s="33">
        <f t="shared" si="43"/>
        <v>9288</v>
      </c>
      <c r="AR29" s="33">
        <f t="shared" si="14"/>
        <v>-5517</v>
      </c>
      <c r="AS29" s="34">
        <f aca="true" t="shared" si="58" ref="AS29:AS38">AQ29/AP29%</f>
        <v>62.73556231003039</v>
      </c>
      <c r="AT29" s="29">
        <f t="shared" si="53"/>
        <v>4935</v>
      </c>
      <c r="AU29" s="30">
        <f>SUM(AY29+BC29+BG29)</f>
        <v>0</v>
      </c>
      <c r="AV29" s="30">
        <f t="shared" si="41"/>
        <v>-4935</v>
      </c>
      <c r="AW29" s="354">
        <f t="shared" si="55"/>
        <v>0</v>
      </c>
      <c r="AX29" s="317">
        <v>1325</v>
      </c>
      <c r="AY29" s="317"/>
      <c r="AZ29" s="316">
        <f t="shared" si="47"/>
        <v>-1325</v>
      </c>
      <c r="BA29" s="316">
        <f t="shared" si="42"/>
        <v>0</v>
      </c>
      <c r="BB29" s="318">
        <v>1325</v>
      </c>
      <c r="BC29" s="317"/>
      <c r="BD29" s="316">
        <f>BC29-BB29</f>
        <v>-1325</v>
      </c>
      <c r="BE29" s="39">
        <f>BC29/BB29%</f>
        <v>0</v>
      </c>
      <c r="BF29" s="318">
        <v>2285</v>
      </c>
      <c r="BG29" s="317"/>
      <c r="BH29" s="316">
        <f>BG29-BF29</f>
        <v>-2285</v>
      </c>
      <c r="BI29" s="39">
        <f>BG29/BF29%</f>
        <v>0</v>
      </c>
      <c r="BJ29" s="37">
        <f t="shared" si="54"/>
        <v>4999.2</v>
      </c>
      <c r="BK29" s="30">
        <f t="shared" si="35"/>
        <v>0</v>
      </c>
      <c r="BL29" s="30">
        <f t="shared" si="36"/>
        <v>-4999.2</v>
      </c>
      <c r="BM29" s="354">
        <f>BK29/BJ29%</f>
        <v>0</v>
      </c>
      <c r="BN29" s="317">
        <v>1625</v>
      </c>
      <c r="BO29" s="317"/>
      <c r="BP29" s="316">
        <f aca="true" t="shared" si="59" ref="BP29:BP43">BO29-BN29</f>
        <v>-1625</v>
      </c>
      <c r="BQ29" s="316">
        <f>BO29/BN29%</f>
        <v>0</v>
      </c>
      <c r="BR29" s="318">
        <v>1625</v>
      </c>
      <c r="BS29" s="317"/>
      <c r="BT29" s="316">
        <f>BS29-BR29</f>
        <v>-1625</v>
      </c>
      <c r="BU29" s="316">
        <f t="shared" si="22"/>
        <v>0</v>
      </c>
      <c r="BV29" s="318">
        <v>1749.2</v>
      </c>
      <c r="BW29" s="317"/>
      <c r="BX29" s="316">
        <f aca="true" t="shared" si="60" ref="BX29:BX43">BW29-BV29</f>
        <v>-1749.2</v>
      </c>
      <c r="BY29" s="36" t="s">
        <v>27</v>
      </c>
      <c r="CE29" s="361"/>
    </row>
    <row r="30" spans="1:83" s="1" customFormat="1" ht="22.5" customHeight="1">
      <c r="A30" s="360" t="s">
        <v>36</v>
      </c>
      <c r="B30" s="31">
        <f t="shared" si="57"/>
        <v>6179.3</v>
      </c>
      <c r="C30" s="23">
        <f>K30+AA30+AU30+BK30</f>
        <v>2678</v>
      </c>
      <c r="D30" s="24">
        <f t="shared" si="0"/>
        <v>-3501.3</v>
      </c>
      <c r="E30" s="194">
        <f t="shared" si="1"/>
        <v>43.33824219571796</v>
      </c>
      <c r="F30" s="26">
        <f t="shared" si="2"/>
        <v>3090</v>
      </c>
      <c r="G30" s="27">
        <f>K30+AA30</f>
        <v>2678</v>
      </c>
      <c r="H30" s="27">
        <f t="shared" si="3"/>
        <v>-412</v>
      </c>
      <c r="I30" s="9">
        <f t="shared" si="4"/>
        <v>86.66666666666667</v>
      </c>
      <c r="J30" s="29">
        <f>N30+R30+V30</f>
        <v>1545</v>
      </c>
      <c r="K30" s="30">
        <f t="shared" si="45"/>
        <v>1373.2</v>
      </c>
      <c r="L30" s="30">
        <f t="shared" si="5"/>
        <v>-171.79999999999995</v>
      </c>
      <c r="M30" s="35">
        <f t="shared" si="6"/>
        <v>88.88025889967638</v>
      </c>
      <c r="N30" s="44">
        <v>515</v>
      </c>
      <c r="O30" s="45">
        <v>193.8</v>
      </c>
      <c r="P30" s="24">
        <f t="shared" si="56"/>
        <v>-321.2</v>
      </c>
      <c r="Q30" s="24">
        <f t="shared" si="8"/>
        <v>37.63106796116505</v>
      </c>
      <c r="R30" s="45">
        <v>515</v>
      </c>
      <c r="S30" s="45">
        <v>463.2</v>
      </c>
      <c r="T30" s="24">
        <f t="shared" si="26"/>
        <v>-51.80000000000001</v>
      </c>
      <c r="U30" s="24">
        <f t="shared" si="48"/>
        <v>89.94174757281553</v>
      </c>
      <c r="V30" s="45">
        <v>515</v>
      </c>
      <c r="W30" s="45">
        <v>716.2</v>
      </c>
      <c r="X30" s="24">
        <f t="shared" si="9"/>
        <v>201.20000000000005</v>
      </c>
      <c r="Y30" s="5">
        <f t="shared" si="10"/>
        <v>139.06796116504853</v>
      </c>
      <c r="Z30" s="30">
        <f>AD30+AH30+AL30</f>
        <v>1545</v>
      </c>
      <c r="AA30" s="30">
        <f>SUM(AE30+AI30+AM30)</f>
        <v>1304.8</v>
      </c>
      <c r="AB30" s="30">
        <f>AA30-Z30</f>
        <v>-240.20000000000005</v>
      </c>
      <c r="AC30" s="514">
        <f t="shared" si="40"/>
        <v>84.45307443365697</v>
      </c>
      <c r="AD30" s="323">
        <v>515</v>
      </c>
      <c r="AE30" s="323">
        <v>642.4</v>
      </c>
      <c r="AF30" s="316">
        <f t="shared" si="30"/>
        <v>127.39999999999998</v>
      </c>
      <c r="AG30" s="311">
        <f t="shared" si="31"/>
        <v>124.73786407766988</v>
      </c>
      <c r="AH30" s="323">
        <v>515</v>
      </c>
      <c r="AI30" s="323">
        <v>662.4</v>
      </c>
      <c r="AJ30" s="316">
        <f t="shared" si="11"/>
        <v>147.39999999999998</v>
      </c>
      <c r="AK30" s="311">
        <f t="shared" si="39"/>
        <v>128.62135922330097</v>
      </c>
      <c r="AL30" s="323">
        <v>515</v>
      </c>
      <c r="AM30" s="323"/>
      <c r="AN30" s="316">
        <f t="shared" si="12"/>
        <v>-515</v>
      </c>
      <c r="AO30" s="316" t="s">
        <v>112</v>
      </c>
      <c r="AP30" s="32">
        <f t="shared" si="43"/>
        <v>4635</v>
      </c>
      <c r="AQ30" s="33">
        <f>K30+AA30+AU30</f>
        <v>2678</v>
      </c>
      <c r="AR30" s="33">
        <f t="shared" si="14"/>
        <v>-1957</v>
      </c>
      <c r="AS30" s="34">
        <f t="shared" si="58"/>
        <v>57.77777777777778</v>
      </c>
      <c r="AT30" s="29">
        <f t="shared" si="53"/>
        <v>1545</v>
      </c>
      <c r="AU30" s="30">
        <f>SUM(AY30+BC30+BG30)</f>
        <v>0</v>
      </c>
      <c r="AV30" s="30">
        <f t="shared" si="41"/>
        <v>-1545</v>
      </c>
      <c r="AW30" s="354">
        <f t="shared" si="55"/>
        <v>0</v>
      </c>
      <c r="AX30" s="323">
        <v>515</v>
      </c>
      <c r="AY30" s="323"/>
      <c r="AZ30" s="316">
        <f t="shared" si="47"/>
        <v>-515</v>
      </c>
      <c r="BA30" s="316">
        <f t="shared" si="42"/>
        <v>0</v>
      </c>
      <c r="BB30" s="324">
        <v>515</v>
      </c>
      <c r="BC30" s="323"/>
      <c r="BD30" s="316">
        <f>BC30-BB30</f>
        <v>-515</v>
      </c>
      <c r="BE30" s="39">
        <f>BC30/BB30%</f>
        <v>0</v>
      </c>
      <c r="BF30" s="324">
        <v>515</v>
      </c>
      <c r="BG30" s="323"/>
      <c r="BH30" s="316">
        <f>BG30-BF30</f>
        <v>-515</v>
      </c>
      <c r="BI30" s="39">
        <f>BG30/BF30%</f>
        <v>0</v>
      </c>
      <c r="BJ30" s="37">
        <f t="shared" si="54"/>
        <v>1544.3</v>
      </c>
      <c r="BK30" s="30">
        <f t="shared" si="35"/>
        <v>0</v>
      </c>
      <c r="BL30" s="30">
        <f t="shared" si="36"/>
        <v>-1544.3</v>
      </c>
      <c r="BM30" s="354">
        <f>BK30/BJ30%</f>
        <v>0</v>
      </c>
      <c r="BN30" s="323">
        <v>515</v>
      </c>
      <c r="BO30" s="323"/>
      <c r="BP30" s="316">
        <f t="shared" si="59"/>
        <v>-515</v>
      </c>
      <c r="BQ30" s="316">
        <f>BO30/BN30%</f>
        <v>0</v>
      </c>
      <c r="BR30" s="324">
        <v>515</v>
      </c>
      <c r="BS30" s="323"/>
      <c r="BT30" s="316">
        <f>BS30-BR30</f>
        <v>-515</v>
      </c>
      <c r="BU30" s="316">
        <f t="shared" si="22"/>
        <v>0</v>
      </c>
      <c r="BV30" s="324">
        <v>514.3</v>
      </c>
      <c r="BW30" s="323"/>
      <c r="BX30" s="316">
        <f t="shared" si="60"/>
        <v>-514.3</v>
      </c>
      <c r="BY30" s="36" t="s">
        <v>27</v>
      </c>
      <c r="CE30" s="372"/>
    </row>
    <row r="31" spans="1:83" s="1" customFormat="1" ht="0.75" customHeight="1">
      <c r="A31" s="360" t="s">
        <v>145</v>
      </c>
      <c r="B31" s="31">
        <f t="shared" si="57"/>
        <v>0</v>
      </c>
      <c r="C31" s="23">
        <f>K31+AA31+AU31+BK31</f>
        <v>0</v>
      </c>
      <c r="D31" s="24"/>
      <c r="E31" s="194"/>
      <c r="F31" s="26">
        <f t="shared" si="2"/>
        <v>0</v>
      </c>
      <c r="G31" s="27">
        <f>K31+AA31</f>
        <v>0</v>
      </c>
      <c r="H31" s="27"/>
      <c r="I31" s="9" t="e">
        <f t="shared" si="4"/>
        <v>#DIV/0!</v>
      </c>
      <c r="J31" s="29"/>
      <c r="K31" s="30"/>
      <c r="L31" s="30"/>
      <c r="M31" s="35" t="e">
        <f t="shared" si="6"/>
        <v>#DIV/0!</v>
      </c>
      <c r="N31" s="44"/>
      <c r="O31" s="45"/>
      <c r="P31" s="24"/>
      <c r="Q31" s="24" t="e">
        <f t="shared" si="8"/>
        <v>#DIV/0!</v>
      </c>
      <c r="R31" s="45"/>
      <c r="S31" s="45"/>
      <c r="T31" s="24"/>
      <c r="U31" s="24"/>
      <c r="V31" s="45"/>
      <c r="W31" s="45"/>
      <c r="X31" s="24"/>
      <c r="Y31" s="5" t="e">
        <f t="shared" si="10"/>
        <v>#DIV/0!</v>
      </c>
      <c r="Z31" s="30"/>
      <c r="AA31" s="30">
        <f>SUM(AE31+AI31+AM31)</f>
        <v>0</v>
      </c>
      <c r="AB31" s="30"/>
      <c r="AC31" s="514" t="e">
        <f t="shared" si="40"/>
        <v>#DIV/0!</v>
      </c>
      <c r="AD31" s="323"/>
      <c r="AE31" s="323"/>
      <c r="AF31" s="316"/>
      <c r="AG31" s="311" t="e">
        <f t="shared" si="31"/>
        <v>#DIV/0!</v>
      </c>
      <c r="AH31" s="323"/>
      <c r="AI31" s="323"/>
      <c r="AJ31" s="316"/>
      <c r="AK31" s="311" t="e">
        <f t="shared" si="39"/>
        <v>#DIV/0!</v>
      </c>
      <c r="AL31" s="323"/>
      <c r="AM31" s="323"/>
      <c r="AN31" s="316"/>
      <c r="AO31" s="316"/>
      <c r="AP31" s="32"/>
      <c r="AQ31" s="33"/>
      <c r="AR31" s="33"/>
      <c r="AS31" s="34"/>
      <c r="AT31" s="29"/>
      <c r="AU31" s="30">
        <f>SUM(AY31+BC31+BG31)</f>
        <v>0</v>
      </c>
      <c r="AV31" s="30"/>
      <c r="AW31" s="354"/>
      <c r="AX31" s="323"/>
      <c r="AY31" s="323"/>
      <c r="AZ31" s="316"/>
      <c r="BA31" s="316"/>
      <c r="BB31" s="324"/>
      <c r="BC31" s="323"/>
      <c r="BD31" s="316"/>
      <c r="BE31" s="39"/>
      <c r="BF31" s="324"/>
      <c r="BG31" s="323"/>
      <c r="BH31" s="316"/>
      <c r="BI31" s="39"/>
      <c r="BJ31" s="37"/>
      <c r="BK31" s="30"/>
      <c r="BL31" s="30"/>
      <c r="BM31" s="354"/>
      <c r="BN31" s="323"/>
      <c r="BO31" s="323"/>
      <c r="BP31" s="316"/>
      <c r="BQ31" s="316"/>
      <c r="BR31" s="324"/>
      <c r="BS31" s="323"/>
      <c r="BT31" s="316"/>
      <c r="BU31" s="316"/>
      <c r="BV31" s="324"/>
      <c r="BW31" s="323"/>
      <c r="BX31" s="316"/>
      <c r="BY31" s="316" t="e">
        <f>BW31/BV31%</f>
        <v>#DIV/0!</v>
      </c>
      <c r="CE31" s="372"/>
    </row>
    <row r="32" spans="1:83" ht="38.25" customHeight="1">
      <c r="A32" s="360" t="s">
        <v>37</v>
      </c>
      <c r="B32" s="31">
        <f t="shared" si="57"/>
        <v>0</v>
      </c>
      <c r="C32" s="23">
        <f t="shared" si="57"/>
        <v>0</v>
      </c>
      <c r="D32" s="25">
        <f t="shared" si="0"/>
        <v>0</v>
      </c>
      <c r="E32" s="194"/>
      <c r="F32" s="26">
        <f t="shared" si="2"/>
        <v>0</v>
      </c>
      <c r="G32" s="27">
        <f t="shared" si="2"/>
        <v>0</v>
      </c>
      <c r="H32" s="27">
        <f t="shared" si="3"/>
        <v>0</v>
      </c>
      <c r="I32" s="9"/>
      <c r="J32" s="29">
        <f aca="true" t="shared" si="61" ref="J32:J43">N32+R32+V32</f>
        <v>0</v>
      </c>
      <c r="K32" s="30">
        <f t="shared" si="45"/>
        <v>0</v>
      </c>
      <c r="L32" s="30">
        <f t="shared" si="5"/>
        <v>0</v>
      </c>
      <c r="M32" s="35"/>
      <c r="N32" s="44"/>
      <c r="O32" s="45"/>
      <c r="P32" s="24">
        <f t="shared" si="56"/>
        <v>0</v>
      </c>
      <c r="Q32" s="24"/>
      <c r="R32" s="45"/>
      <c r="S32" s="45"/>
      <c r="T32" s="24">
        <f t="shared" si="26"/>
        <v>0</v>
      </c>
      <c r="U32" s="5"/>
      <c r="V32" s="45"/>
      <c r="W32" s="45"/>
      <c r="X32" s="24">
        <f t="shared" si="9"/>
        <v>0</v>
      </c>
      <c r="Y32" s="5"/>
      <c r="Z32" s="30">
        <f aca="true" t="shared" si="62" ref="Z32:Z43">AD32+AH32+AL32</f>
        <v>0</v>
      </c>
      <c r="AA32" s="30">
        <f t="shared" si="28"/>
        <v>0</v>
      </c>
      <c r="AB32" s="30">
        <f t="shared" si="29"/>
        <v>0</v>
      </c>
      <c r="AC32" s="514"/>
      <c r="AD32" s="323"/>
      <c r="AE32" s="323"/>
      <c r="AF32" s="316">
        <f t="shared" si="30"/>
        <v>0</v>
      </c>
      <c r="AG32" s="311"/>
      <c r="AH32" s="323"/>
      <c r="AI32" s="323"/>
      <c r="AJ32" s="316">
        <f t="shared" si="11"/>
        <v>0</v>
      </c>
      <c r="AK32" s="311"/>
      <c r="AL32" s="323"/>
      <c r="AM32" s="323"/>
      <c r="AN32" s="316">
        <f t="shared" si="12"/>
        <v>0</v>
      </c>
      <c r="AO32" s="316"/>
      <c r="AP32" s="32">
        <f t="shared" si="43"/>
        <v>0</v>
      </c>
      <c r="AQ32" s="33">
        <f t="shared" si="43"/>
        <v>0</v>
      </c>
      <c r="AR32" s="33">
        <f t="shared" si="14"/>
        <v>0</v>
      </c>
      <c r="AS32" s="34" t="e">
        <f t="shared" si="58"/>
        <v>#DIV/0!</v>
      </c>
      <c r="AT32" s="29">
        <f t="shared" si="53"/>
        <v>0</v>
      </c>
      <c r="AU32" s="30">
        <f>SUM(AY32+BC32+BG32)</f>
        <v>0</v>
      </c>
      <c r="AV32" s="30">
        <f t="shared" si="41"/>
        <v>0</v>
      </c>
      <c r="AW32" s="354"/>
      <c r="AX32" s="323"/>
      <c r="AY32" s="323"/>
      <c r="AZ32" s="316">
        <f t="shared" si="47"/>
        <v>0</v>
      </c>
      <c r="BA32" s="316"/>
      <c r="BB32" s="324"/>
      <c r="BC32" s="323"/>
      <c r="BD32" s="316">
        <f>BC32-BB32</f>
        <v>0</v>
      </c>
      <c r="BE32" s="39"/>
      <c r="BF32" s="324"/>
      <c r="BG32" s="323"/>
      <c r="BH32" s="316">
        <f>BG32-BF32</f>
        <v>0</v>
      </c>
      <c r="BI32" s="39"/>
      <c r="BJ32" s="37">
        <f aca="true" t="shared" si="63" ref="BJ32:BJ43">BN32+BR32+BV32</f>
        <v>0</v>
      </c>
      <c r="BK32" s="30">
        <f t="shared" si="35"/>
        <v>0</v>
      </c>
      <c r="BL32" s="30">
        <f t="shared" si="36"/>
        <v>0</v>
      </c>
      <c r="BM32" s="354"/>
      <c r="BN32" s="323"/>
      <c r="BO32" s="323"/>
      <c r="BP32" s="316">
        <f t="shared" si="59"/>
        <v>0</v>
      </c>
      <c r="BQ32" s="316"/>
      <c r="BR32" s="324"/>
      <c r="BS32" s="323"/>
      <c r="BT32" s="316">
        <f>BS32-BR32</f>
        <v>0</v>
      </c>
      <c r="BU32" s="316"/>
      <c r="BV32" s="324"/>
      <c r="BW32" s="323"/>
      <c r="BX32" s="316">
        <f t="shared" si="60"/>
        <v>0</v>
      </c>
      <c r="BY32" s="316"/>
      <c r="CE32" s="372"/>
    </row>
    <row r="33" spans="1:83" ht="57" customHeight="1">
      <c r="A33" s="373" t="s">
        <v>111</v>
      </c>
      <c r="B33" s="31">
        <f t="shared" si="57"/>
        <v>310</v>
      </c>
      <c r="C33" s="23">
        <f t="shared" si="57"/>
        <v>151.8</v>
      </c>
      <c r="D33" s="25">
        <f t="shared" si="0"/>
        <v>-158.2</v>
      </c>
      <c r="E33" s="194">
        <f t="shared" si="1"/>
        <v>48.96774193548387</v>
      </c>
      <c r="F33" s="26">
        <f t="shared" si="2"/>
        <v>150</v>
      </c>
      <c r="G33" s="27">
        <f t="shared" si="2"/>
        <v>151.8</v>
      </c>
      <c r="H33" s="27">
        <f t="shared" si="3"/>
        <v>1.8000000000000114</v>
      </c>
      <c r="I33" s="9">
        <f t="shared" si="4"/>
        <v>101.2</v>
      </c>
      <c r="J33" s="216">
        <f t="shared" si="61"/>
        <v>75</v>
      </c>
      <c r="K33" s="30">
        <f>O33+S33+W33</f>
        <v>79.8</v>
      </c>
      <c r="L33" s="30">
        <f t="shared" si="5"/>
        <v>4.799999999999997</v>
      </c>
      <c r="M33" s="35">
        <f t="shared" si="6"/>
        <v>106.39999999999999</v>
      </c>
      <c r="N33" s="44">
        <v>25</v>
      </c>
      <c r="O33" s="45">
        <v>11.2</v>
      </c>
      <c r="P33" s="24">
        <f t="shared" si="56"/>
        <v>-13.8</v>
      </c>
      <c r="Q33" s="24">
        <f t="shared" si="8"/>
        <v>44.8</v>
      </c>
      <c r="R33" s="45">
        <v>25</v>
      </c>
      <c r="S33" s="45">
        <v>36.3</v>
      </c>
      <c r="T33" s="24">
        <f>S33-R33</f>
        <v>11.299999999999997</v>
      </c>
      <c r="U33" s="5" t="s">
        <v>27</v>
      </c>
      <c r="V33" s="45">
        <v>25</v>
      </c>
      <c r="W33" s="45">
        <v>32.3</v>
      </c>
      <c r="X33" s="24">
        <f t="shared" si="9"/>
        <v>7.299999999999997</v>
      </c>
      <c r="Y33" s="5">
        <f t="shared" si="10"/>
        <v>129.2</v>
      </c>
      <c r="Z33" s="30">
        <f t="shared" si="62"/>
        <v>75</v>
      </c>
      <c r="AA33" s="30">
        <f t="shared" si="28"/>
        <v>72</v>
      </c>
      <c r="AB33" s="30">
        <f t="shared" si="29"/>
        <v>-3</v>
      </c>
      <c r="AC33" s="514">
        <f t="shared" si="40"/>
        <v>96</v>
      </c>
      <c r="AD33" s="323">
        <v>25</v>
      </c>
      <c r="AE33" s="323">
        <v>45.8</v>
      </c>
      <c r="AF33" s="316">
        <f t="shared" si="30"/>
        <v>20.799999999999997</v>
      </c>
      <c r="AG33" s="311" t="s">
        <v>27</v>
      </c>
      <c r="AH33" s="323">
        <v>25</v>
      </c>
      <c r="AI33" s="323">
        <v>26.2</v>
      </c>
      <c r="AJ33" s="316">
        <f t="shared" si="11"/>
        <v>1.1999999999999993</v>
      </c>
      <c r="AK33" s="311">
        <f t="shared" si="39"/>
        <v>104.8</v>
      </c>
      <c r="AL33" s="323">
        <v>25</v>
      </c>
      <c r="AM33" s="323"/>
      <c r="AN33" s="316">
        <f t="shared" si="12"/>
        <v>-25</v>
      </c>
      <c r="AO33" s="316">
        <f t="shared" si="13"/>
        <v>0</v>
      </c>
      <c r="AP33" s="32">
        <f t="shared" si="43"/>
        <v>225</v>
      </c>
      <c r="AQ33" s="33">
        <f t="shared" si="43"/>
        <v>151.8</v>
      </c>
      <c r="AR33" s="33">
        <f t="shared" si="14"/>
        <v>-73.19999999999999</v>
      </c>
      <c r="AS33" s="34">
        <f t="shared" si="58"/>
        <v>67.46666666666667</v>
      </c>
      <c r="AT33" s="216">
        <f t="shared" si="53"/>
        <v>75</v>
      </c>
      <c r="AU33" s="30">
        <f>AY33+BC33+BG33</f>
        <v>0</v>
      </c>
      <c r="AV33" s="30">
        <f t="shared" si="41"/>
        <v>-75</v>
      </c>
      <c r="AW33" s="354">
        <f t="shared" si="55"/>
        <v>0</v>
      </c>
      <c r="AX33" s="323">
        <v>25</v>
      </c>
      <c r="AY33" s="323"/>
      <c r="AZ33" s="316">
        <f>AY33-AX33</f>
        <v>-25</v>
      </c>
      <c r="BA33" s="316">
        <f>AY33/AX33%</f>
        <v>0</v>
      </c>
      <c r="BB33" s="324">
        <v>25</v>
      </c>
      <c r="BC33" s="323"/>
      <c r="BD33" s="316">
        <f>BC33-BB33</f>
        <v>-25</v>
      </c>
      <c r="BE33" s="39">
        <f aca="true" t="shared" si="64" ref="BE33:BE42">BC33/BB33%</f>
        <v>0</v>
      </c>
      <c r="BF33" s="324">
        <v>25</v>
      </c>
      <c r="BG33" s="324"/>
      <c r="BH33" s="316">
        <f>BG33-BF33</f>
        <v>-25</v>
      </c>
      <c r="BI33" s="39">
        <f>BG33/BF33%</f>
        <v>0</v>
      </c>
      <c r="BJ33" s="37">
        <f t="shared" si="63"/>
        <v>85</v>
      </c>
      <c r="BK33" s="30">
        <f t="shared" si="35"/>
        <v>0</v>
      </c>
      <c r="BL33" s="30">
        <f t="shared" si="36"/>
        <v>-85</v>
      </c>
      <c r="BM33" s="354">
        <f>BK33/BJ33%</f>
        <v>0</v>
      </c>
      <c r="BN33" s="323">
        <v>25</v>
      </c>
      <c r="BO33" s="323"/>
      <c r="BP33" s="316">
        <f t="shared" si="59"/>
        <v>-25</v>
      </c>
      <c r="BQ33" s="316">
        <f>BO33/BN33%</f>
        <v>0</v>
      </c>
      <c r="BR33" s="324">
        <v>25</v>
      </c>
      <c r="BS33" s="323"/>
      <c r="BT33" s="316">
        <f>BS33-BR33</f>
        <v>-25</v>
      </c>
      <c r="BU33" s="316">
        <f t="shared" si="22"/>
        <v>0</v>
      </c>
      <c r="BV33" s="324">
        <v>35</v>
      </c>
      <c r="BW33" s="323"/>
      <c r="BX33" s="316">
        <f t="shared" si="60"/>
        <v>-35</v>
      </c>
      <c r="BY33" s="36" t="s">
        <v>27</v>
      </c>
      <c r="CE33" s="372"/>
    </row>
    <row r="34" spans="1:83" s="407" customFormat="1" ht="75" customHeight="1">
      <c r="A34" s="384" t="s">
        <v>152</v>
      </c>
      <c r="B34" s="385"/>
      <c r="C34" s="23">
        <f t="shared" si="57"/>
        <v>155</v>
      </c>
      <c r="D34" s="386"/>
      <c r="E34" s="387"/>
      <c r="F34" s="388"/>
      <c r="G34" s="389">
        <f t="shared" si="2"/>
        <v>155</v>
      </c>
      <c r="H34" s="389"/>
      <c r="I34" s="9"/>
      <c r="J34" s="390"/>
      <c r="K34" s="391">
        <f>O34+S34+W34</f>
        <v>106.4</v>
      </c>
      <c r="L34" s="391"/>
      <c r="M34" s="392"/>
      <c r="N34" s="385"/>
      <c r="O34" s="393">
        <v>2.1</v>
      </c>
      <c r="P34" s="394"/>
      <c r="Q34" s="394"/>
      <c r="R34" s="393"/>
      <c r="S34" s="393">
        <v>36.2</v>
      </c>
      <c r="T34" s="394"/>
      <c r="U34" s="395"/>
      <c r="V34" s="393"/>
      <c r="W34" s="393">
        <v>68.1</v>
      </c>
      <c r="X34" s="394"/>
      <c r="Y34" s="395"/>
      <c r="Z34" s="391"/>
      <c r="AA34" s="391">
        <f t="shared" si="28"/>
        <v>48.6</v>
      </c>
      <c r="AB34" s="391"/>
      <c r="AC34" s="514"/>
      <c r="AD34" s="396"/>
      <c r="AE34" s="317">
        <v>46</v>
      </c>
      <c r="AF34" s="397"/>
      <c r="AG34" s="398"/>
      <c r="AH34" s="396"/>
      <c r="AI34" s="396">
        <v>2.6</v>
      </c>
      <c r="AJ34" s="397"/>
      <c r="AK34" s="311"/>
      <c r="AL34" s="396"/>
      <c r="AM34" s="396"/>
      <c r="AN34" s="397"/>
      <c r="AO34" s="397"/>
      <c r="AP34" s="399"/>
      <c r="AQ34" s="400"/>
      <c r="AR34" s="400"/>
      <c r="AS34" s="401"/>
      <c r="AT34" s="390"/>
      <c r="AU34" s="391"/>
      <c r="AV34" s="391"/>
      <c r="AW34" s="402"/>
      <c r="AX34" s="396"/>
      <c r="AY34" s="396"/>
      <c r="AZ34" s="397"/>
      <c r="BA34" s="397"/>
      <c r="BB34" s="403"/>
      <c r="BC34" s="396"/>
      <c r="BD34" s="397"/>
      <c r="BE34" s="404"/>
      <c r="BF34" s="396"/>
      <c r="BG34" s="396"/>
      <c r="BH34" s="397"/>
      <c r="BI34" s="405"/>
      <c r="BJ34" s="406">
        <f t="shared" si="63"/>
        <v>0</v>
      </c>
      <c r="BK34" s="391">
        <f t="shared" si="35"/>
        <v>0</v>
      </c>
      <c r="BL34" s="391"/>
      <c r="BM34" s="402"/>
      <c r="BN34" s="396"/>
      <c r="BO34" s="396"/>
      <c r="BP34" s="397"/>
      <c r="BQ34" s="397"/>
      <c r="BR34" s="403"/>
      <c r="BS34" s="396"/>
      <c r="BT34" s="397"/>
      <c r="BU34" s="397"/>
      <c r="BV34" s="403"/>
      <c r="BW34" s="396"/>
      <c r="BX34" s="397">
        <f t="shared" si="60"/>
        <v>0</v>
      </c>
      <c r="BY34" s="397"/>
      <c r="CE34" s="408"/>
    </row>
    <row r="35" spans="1:83" s="17" customFormat="1" ht="27" customHeight="1">
      <c r="A35" s="370" t="s">
        <v>38</v>
      </c>
      <c r="B35" s="47">
        <f>B36</f>
        <v>5080.5</v>
      </c>
      <c r="C35" s="46">
        <f>C36</f>
        <v>4484.6</v>
      </c>
      <c r="D35" s="6">
        <f t="shared" si="0"/>
        <v>-595.8999999999996</v>
      </c>
      <c r="E35" s="16">
        <f t="shared" si="1"/>
        <v>88.27083948430274</v>
      </c>
      <c r="F35" s="7">
        <f t="shared" si="2"/>
        <v>2858.7</v>
      </c>
      <c r="G35" s="8">
        <f t="shared" si="2"/>
        <v>4484.6</v>
      </c>
      <c r="H35" s="8">
        <f t="shared" si="3"/>
        <v>1625.9000000000005</v>
      </c>
      <c r="I35" s="9" t="s">
        <v>27</v>
      </c>
      <c r="J35" s="19">
        <f t="shared" si="61"/>
        <v>1643</v>
      </c>
      <c r="K35" s="514">
        <f t="shared" si="45"/>
        <v>3163.4</v>
      </c>
      <c r="L35" s="514">
        <f t="shared" si="5"/>
        <v>1520.4</v>
      </c>
      <c r="M35" s="35" t="s">
        <v>27</v>
      </c>
      <c r="N35" s="47">
        <f>N36</f>
        <v>5.3</v>
      </c>
      <c r="O35" s="46">
        <f>O36</f>
        <v>3</v>
      </c>
      <c r="P35" s="5">
        <f t="shared" si="56"/>
        <v>-2.3</v>
      </c>
      <c r="Q35" s="5">
        <f t="shared" si="8"/>
        <v>56.60377358490566</v>
      </c>
      <c r="R35" s="46">
        <f>R36</f>
        <v>1596.7</v>
      </c>
      <c r="S35" s="46">
        <f>S36</f>
        <v>3006.6</v>
      </c>
      <c r="T35" s="5">
        <f t="shared" si="26"/>
        <v>1409.8999999999999</v>
      </c>
      <c r="U35" s="24" t="s">
        <v>27</v>
      </c>
      <c r="V35" s="46">
        <f>V36</f>
        <v>41</v>
      </c>
      <c r="W35" s="46">
        <f>W36</f>
        <v>153.8</v>
      </c>
      <c r="X35" s="5">
        <f t="shared" si="9"/>
        <v>112.80000000000001</v>
      </c>
      <c r="Y35" s="5" t="s">
        <v>27</v>
      </c>
      <c r="Z35" s="514">
        <f t="shared" si="62"/>
        <v>1215.6999999999998</v>
      </c>
      <c r="AA35" s="514">
        <f t="shared" si="28"/>
        <v>1321.2</v>
      </c>
      <c r="AB35" s="514">
        <f t="shared" si="29"/>
        <v>105.50000000000023</v>
      </c>
      <c r="AC35" s="514">
        <f t="shared" si="40"/>
        <v>108.67812782758907</v>
      </c>
      <c r="AD35" s="325">
        <f>AD36</f>
        <v>1194.6</v>
      </c>
      <c r="AE35" s="325">
        <f>AE36</f>
        <v>1307.7</v>
      </c>
      <c r="AF35" s="316">
        <f t="shared" si="30"/>
        <v>113.10000000000014</v>
      </c>
      <c r="AG35" s="311">
        <f t="shared" si="31"/>
        <v>109.46760421898544</v>
      </c>
      <c r="AH35" s="325">
        <f>AH36</f>
        <v>21.1</v>
      </c>
      <c r="AI35" s="325">
        <f>AI36</f>
        <v>13.5</v>
      </c>
      <c r="AJ35" s="316">
        <f t="shared" si="11"/>
        <v>-7.600000000000001</v>
      </c>
      <c r="AK35" s="311">
        <f t="shared" si="39"/>
        <v>63.98104265402843</v>
      </c>
      <c r="AL35" s="325">
        <f>AL36</f>
        <v>0</v>
      </c>
      <c r="AM35" s="325">
        <f>AM36</f>
        <v>0</v>
      </c>
      <c r="AN35" s="311">
        <f t="shared" si="12"/>
        <v>0</v>
      </c>
      <c r="AO35" s="316" t="e">
        <f t="shared" si="13"/>
        <v>#DIV/0!</v>
      </c>
      <c r="AP35" s="12">
        <f t="shared" si="43"/>
        <v>4131.9</v>
      </c>
      <c r="AQ35" s="13">
        <f t="shared" si="43"/>
        <v>4484.6</v>
      </c>
      <c r="AR35" s="13">
        <f t="shared" si="14"/>
        <v>352.7000000000007</v>
      </c>
      <c r="AS35" s="14">
        <f t="shared" si="58"/>
        <v>108.53602458917207</v>
      </c>
      <c r="AT35" s="19">
        <f t="shared" si="53"/>
        <v>1273.1999999999998</v>
      </c>
      <c r="AU35" s="514">
        <f aca="true" t="shared" si="65" ref="AU35:AU43">SUM(AY35+BC35+BG35)</f>
        <v>0</v>
      </c>
      <c r="AV35" s="514">
        <f t="shared" si="41"/>
        <v>-1273.1999999999998</v>
      </c>
      <c r="AW35" s="312">
        <f t="shared" si="55"/>
        <v>0</v>
      </c>
      <c r="AX35" s="325">
        <f>AX36</f>
        <v>1260.5</v>
      </c>
      <c r="AY35" s="325">
        <f>AY36</f>
        <v>0</v>
      </c>
      <c r="AZ35" s="311">
        <f t="shared" si="47"/>
        <v>-1260.5</v>
      </c>
      <c r="BA35" s="311">
        <f aca="true" t="shared" si="66" ref="BA35:BA42">AY35/AX35%</f>
        <v>0</v>
      </c>
      <c r="BB35" s="326">
        <f>BB36</f>
        <v>12.6</v>
      </c>
      <c r="BC35" s="325">
        <f>BC36</f>
        <v>0</v>
      </c>
      <c r="BD35" s="311">
        <f aca="true" t="shared" si="67" ref="BD35:BD41">BC35-BB35</f>
        <v>-12.6</v>
      </c>
      <c r="BE35" s="39">
        <f t="shared" si="64"/>
        <v>0</v>
      </c>
      <c r="BF35" s="327">
        <f>BF36</f>
        <v>0.1</v>
      </c>
      <c r="BG35" s="325">
        <f>BG36</f>
        <v>0</v>
      </c>
      <c r="BH35" s="325">
        <f>BH36</f>
        <v>-0.1</v>
      </c>
      <c r="BI35" s="39">
        <f>BG35/BF35%</f>
        <v>0</v>
      </c>
      <c r="BJ35" s="21">
        <f t="shared" si="63"/>
        <v>948.6</v>
      </c>
      <c r="BK35" s="514">
        <f t="shared" si="35"/>
        <v>0</v>
      </c>
      <c r="BL35" s="514">
        <f t="shared" si="36"/>
        <v>-948.6</v>
      </c>
      <c r="BM35" s="312">
        <f>BK35/BJ35%</f>
        <v>0</v>
      </c>
      <c r="BN35" s="325">
        <f>BN36</f>
        <v>891.2</v>
      </c>
      <c r="BO35" s="325">
        <f>BO36</f>
        <v>0</v>
      </c>
      <c r="BP35" s="311">
        <f t="shared" si="59"/>
        <v>-891.2</v>
      </c>
      <c r="BQ35" s="316" t="s">
        <v>27</v>
      </c>
      <c r="BR35" s="326">
        <f>BR36</f>
        <v>10.3</v>
      </c>
      <c r="BS35" s="325">
        <f>BS36</f>
        <v>0</v>
      </c>
      <c r="BT35" s="325">
        <f>BT36</f>
        <v>-10.3</v>
      </c>
      <c r="BU35" s="316">
        <f t="shared" si="22"/>
        <v>0</v>
      </c>
      <c r="BV35" s="326">
        <f>BV36</f>
        <v>47.1</v>
      </c>
      <c r="BW35" s="325">
        <f>BW36</f>
        <v>0</v>
      </c>
      <c r="BX35" s="316">
        <f t="shared" si="60"/>
        <v>-47.1</v>
      </c>
      <c r="BY35" s="36" t="s">
        <v>27</v>
      </c>
      <c r="CE35" s="374">
        <f>CE36</f>
        <v>0</v>
      </c>
    </row>
    <row r="36" spans="1:83" ht="40.5" customHeight="1">
      <c r="A36" s="360" t="s">
        <v>39</v>
      </c>
      <c r="B36" s="31">
        <f>J36+Z36+AT36+BJ36</f>
        <v>5080.5</v>
      </c>
      <c r="C36" s="23">
        <f>K36+AA36+AU36+BK36</f>
        <v>4484.6</v>
      </c>
      <c r="D36" s="25">
        <f t="shared" si="0"/>
        <v>-595.8999999999996</v>
      </c>
      <c r="E36" s="194">
        <f t="shared" si="1"/>
        <v>88.27083948430274</v>
      </c>
      <c r="F36" s="26">
        <f t="shared" si="2"/>
        <v>2858.7</v>
      </c>
      <c r="G36" s="27">
        <f t="shared" si="2"/>
        <v>4484.6</v>
      </c>
      <c r="H36" s="27">
        <f t="shared" si="3"/>
        <v>1625.9000000000005</v>
      </c>
      <c r="I36" s="9" t="s">
        <v>27</v>
      </c>
      <c r="J36" s="29">
        <f t="shared" si="61"/>
        <v>1643</v>
      </c>
      <c r="K36" s="30">
        <f t="shared" si="45"/>
        <v>3163.4</v>
      </c>
      <c r="L36" s="30">
        <f t="shared" si="5"/>
        <v>1520.4</v>
      </c>
      <c r="M36" s="35" t="s">
        <v>27</v>
      </c>
      <c r="N36" s="44">
        <v>5.3</v>
      </c>
      <c r="O36" s="45">
        <v>3</v>
      </c>
      <c r="P36" s="24">
        <f t="shared" si="56"/>
        <v>-2.3</v>
      </c>
      <c r="Q36" s="24">
        <f t="shared" si="8"/>
        <v>56.60377358490566</v>
      </c>
      <c r="R36" s="45">
        <v>1596.7</v>
      </c>
      <c r="S36" s="45">
        <v>3006.6</v>
      </c>
      <c r="T36" s="24">
        <f t="shared" si="26"/>
        <v>1409.8999999999999</v>
      </c>
      <c r="U36" s="24" t="s">
        <v>27</v>
      </c>
      <c r="V36" s="45">
        <v>41</v>
      </c>
      <c r="W36" s="45">
        <v>153.8</v>
      </c>
      <c r="X36" s="24">
        <f t="shared" si="9"/>
        <v>112.80000000000001</v>
      </c>
      <c r="Y36" s="5" t="s">
        <v>27</v>
      </c>
      <c r="Z36" s="30">
        <f t="shared" si="62"/>
        <v>1215.6999999999998</v>
      </c>
      <c r="AA36" s="30">
        <f t="shared" si="28"/>
        <v>1321.2</v>
      </c>
      <c r="AB36" s="30">
        <f t="shared" si="29"/>
        <v>105.50000000000023</v>
      </c>
      <c r="AC36" s="514">
        <f t="shared" si="40"/>
        <v>108.67812782758907</v>
      </c>
      <c r="AD36" s="323">
        <v>1194.6</v>
      </c>
      <c r="AE36" s="323">
        <v>1307.7</v>
      </c>
      <c r="AF36" s="316">
        <f t="shared" si="30"/>
        <v>113.10000000000014</v>
      </c>
      <c r="AG36" s="311">
        <f t="shared" si="31"/>
        <v>109.46760421898544</v>
      </c>
      <c r="AH36" s="323">
        <v>21.1</v>
      </c>
      <c r="AI36" s="323">
        <v>13.5</v>
      </c>
      <c r="AJ36" s="316">
        <f t="shared" si="11"/>
        <v>-7.600000000000001</v>
      </c>
      <c r="AK36" s="311">
        <f t="shared" si="39"/>
        <v>63.98104265402843</v>
      </c>
      <c r="AL36" s="323"/>
      <c r="AM36" s="323"/>
      <c r="AN36" s="316">
        <f t="shared" si="12"/>
        <v>0</v>
      </c>
      <c r="AO36" s="316" t="e">
        <f t="shared" si="13"/>
        <v>#DIV/0!</v>
      </c>
      <c r="AP36" s="32">
        <f t="shared" si="43"/>
        <v>4131.9</v>
      </c>
      <c r="AQ36" s="33">
        <f t="shared" si="43"/>
        <v>4484.6</v>
      </c>
      <c r="AR36" s="33">
        <f t="shared" si="14"/>
        <v>352.7000000000007</v>
      </c>
      <c r="AS36" s="34">
        <f t="shared" si="58"/>
        <v>108.53602458917207</v>
      </c>
      <c r="AT36" s="29">
        <f t="shared" si="53"/>
        <v>1273.1999999999998</v>
      </c>
      <c r="AU36" s="30">
        <f t="shared" si="65"/>
        <v>0</v>
      </c>
      <c r="AV36" s="30">
        <f t="shared" si="41"/>
        <v>-1273.1999999999998</v>
      </c>
      <c r="AW36" s="354">
        <f t="shared" si="55"/>
        <v>0</v>
      </c>
      <c r="AX36" s="323">
        <v>1260.5</v>
      </c>
      <c r="AY36" s="323"/>
      <c r="AZ36" s="316">
        <f t="shared" si="47"/>
        <v>-1260.5</v>
      </c>
      <c r="BA36" s="316">
        <f t="shared" si="66"/>
        <v>0</v>
      </c>
      <c r="BB36" s="324">
        <v>12.6</v>
      </c>
      <c r="BC36" s="323"/>
      <c r="BD36" s="316">
        <f t="shared" si="67"/>
        <v>-12.6</v>
      </c>
      <c r="BE36" s="39">
        <f t="shared" si="64"/>
        <v>0</v>
      </c>
      <c r="BF36" s="324">
        <v>0.1</v>
      </c>
      <c r="BG36" s="323"/>
      <c r="BH36" s="316">
        <f aca="true" t="shared" si="68" ref="BH36:BH41">BG36-BF36</f>
        <v>-0.1</v>
      </c>
      <c r="BI36" s="39">
        <f>BG36/BF36%</f>
        <v>0</v>
      </c>
      <c r="BJ36" s="37">
        <f t="shared" si="63"/>
        <v>948.6</v>
      </c>
      <c r="BK36" s="30">
        <f>SUM(BO36+BS36+BW36)</f>
        <v>0</v>
      </c>
      <c r="BL36" s="30">
        <f t="shared" si="36"/>
        <v>-948.6</v>
      </c>
      <c r="BM36" s="312">
        <f>BK36/BJ36%</f>
        <v>0</v>
      </c>
      <c r="BN36" s="323">
        <v>891.2</v>
      </c>
      <c r="BO36" s="323"/>
      <c r="BP36" s="316">
        <f t="shared" si="59"/>
        <v>-891.2</v>
      </c>
      <c r="BQ36" s="316" t="s">
        <v>27</v>
      </c>
      <c r="BR36" s="324">
        <v>10.3</v>
      </c>
      <c r="BS36" s="323"/>
      <c r="BT36" s="316">
        <f aca="true" t="shared" si="69" ref="BT36:BT42">BS36-BR36</f>
        <v>-10.3</v>
      </c>
      <c r="BU36" s="316">
        <f t="shared" si="22"/>
        <v>0</v>
      </c>
      <c r="BV36" s="324">
        <v>47.1</v>
      </c>
      <c r="BW36" s="323"/>
      <c r="BX36" s="316">
        <f t="shared" si="60"/>
        <v>-47.1</v>
      </c>
      <c r="BY36" s="36" t="s">
        <v>27</v>
      </c>
      <c r="CE36" s="372"/>
    </row>
    <row r="37" spans="1:83" s="17" customFormat="1" ht="33" customHeight="1">
      <c r="A37" s="369" t="s">
        <v>40</v>
      </c>
      <c r="B37" s="47">
        <f>B38</f>
        <v>83</v>
      </c>
      <c r="C37" s="47">
        <f>C38</f>
        <v>231.10000000000002</v>
      </c>
      <c r="D37" s="6">
        <f t="shared" si="0"/>
        <v>148.10000000000002</v>
      </c>
      <c r="E37" s="194"/>
      <c r="F37" s="26">
        <f t="shared" si="2"/>
        <v>83</v>
      </c>
      <c r="G37" s="8">
        <f t="shared" si="2"/>
        <v>231.10000000000002</v>
      </c>
      <c r="H37" s="8">
        <f t="shared" si="3"/>
        <v>148.10000000000002</v>
      </c>
      <c r="I37" s="9" t="s">
        <v>27</v>
      </c>
      <c r="J37" s="19">
        <f t="shared" si="61"/>
        <v>0</v>
      </c>
      <c r="K37" s="514">
        <f t="shared" si="45"/>
        <v>133.8</v>
      </c>
      <c r="L37" s="514">
        <f t="shared" si="5"/>
        <v>133.8</v>
      </c>
      <c r="M37" s="309"/>
      <c r="N37" s="47">
        <f>N38</f>
        <v>0</v>
      </c>
      <c r="O37" s="47">
        <f>O38</f>
        <v>26</v>
      </c>
      <c r="P37" s="24">
        <f t="shared" si="56"/>
        <v>26</v>
      </c>
      <c r="Q37" s="5"/>
      <c r="R37" s="47"/>
      <c r="S37" s="47">
        <f>S38</f>
        <v>49.4</v>
      </c>
      <c r="T37" s="5">
        <f t="shared" si="26"/>
        <v>49.4</v>
      </c>
      <c r="U37" s="5"/>
      <c r="V37" s="47">
        <f>V38</f>
        <v>0</v>
      </c>
      <c r="W37" s="47">
        <f>W38</f>
        <v>58.4</v>
      </c>
      <c r="X37" s="24">
        <f t="shared" si="9"/>
        <v>58.4</v>
      </c>
      <c r="Y37" s="5"/>
      <c r="Z37" s="514">
        <f t="shared" si="62"/>
        <v>83</v>
      </c>
      <c r="AA37" s="514">
        <f t="shared" si="28"/>
        <v>97.30000000000001</v>
      </c>
      <c r="AB37" s="514">
        <f t="shared" si="29"/>
        <v>14.300000000000011</v>
      </c>
      <c r="AC37" s="514">
        <f t="shared" si="40"/>
        <v>117.22891566265062</v>
      </c>
      <c r="AD37" s="326">
        <f>AD38</f>
        <v>83</v>
      </c>
      <c r="AE37" s="326">
        <f>AE38</f>
        <v>74.2</v>
      </c>
      <c r="AF37" s="311">
        <f t="shared" si="30"/>
        <v>-8.799999999999997</v>
      </c>
      <c r="AG37" s="311">
        <f t="shared" si="31"/>
        <v>89.3975903614458</v>
      </c>
      <c r="AH37" s="326">
        <f>AH38</f>
        <v>0</v>
      </c>
      <c r="AI37" s="326">
        <f>AI38</f>
        <v>23.1</v>
      </c>
      <c r="AJ37" s="311">
        <f t="shared" si="11"/>
        <v>23.1</v>
      </c>
      <c r="AK37" s="311"/>
      <c r="AL37" s="325">
        <f>AL38</f>
        <v>0</v>
      </c>
      <c r="AM37" s="325">
        <f>AM38</f>
        <v>0</v>
      </c>
      <c r="AN37" s="311">
        <f t="shared" si="12"/>
        <v>0</v>
      </c>
      <c r="AO37" s="316"/>
      <c r="AP37" s="12">
        <f>J37+Z37+AT37</f>
        <v>83</v>
      </c>
      <c r="AQ37" s="48">
        <f>AQ38</f>
        <v>231.10000000000002</v>
      </c>
      <c r="AR37" s="13">
        <f t="shared" si="14"/>
        <v>148.10000000000002</v>
      </c>
      <c r="AS37" s="14"/>
      <c r="AT37" s="19">
        <f t="shared" si="53"/>
        <v>0</v>
      </c>
      <c r="AU37" s="514">
        <f t="shared" si="65"/>
        <v>0</v>
      </c>
      <c r="AV37" s="514">
        <f t="shared" si="41"/>
        <v>0</v>
      </c>
      <c r="AW37" s="312"/>
      <c r="AX37" s="325">
        <f>AX38</f>
        <v>0</v>
      </c>
      <c r="AY37" s="325">
        <f>AY38</f>
        <v>0</v>
      </c>
      <c r="AZ37" s="311">
        <f t="shared" si="47"/>
        <v>0</v>
      </c>
      <c r="BA37" s="311"/>
      <c r="BB37" s="326">
        <f>BB38</f>
        <v>0</v>
      </c>
      <c r="BC37" s="326">
        <f>BC38</f>
        <v>0</v>
      </c>
      <c r="BD37" s="316">
        <f t="shared" si="67"/>
        <v>0</v>
      </c>
      <c r="BE37" s="39" t="e">
        <f t="shared" si="64"/>
        <v>#DIV/0!</v>
      </c>
      <c r="BF37" s="326">
        <f>BF38</f>
        <v>0</v>
      </c>
      <c r="BG37" s="326">
        <f>BG38</f>
        <v>0</v>
      </c>
      <c r="BH37" s="316">
        <f t="shared" si="68"/>
        <v>0</v>
      </c>
      <c r="BI37" s="39"/>
      <c r="BJ37" s="21">
        <f t="shared" si="63"/>
        <v>0</v>
      </c>
      <c r="BK37" s="514">
        <f t="shared" si="35"/>
        <v>0</v>
      </c>
      <c r="BL37" s="514">
        <f t="shared" si="36"/>
        <v>0</v>
      </c>
      <c r="BM37" s="354"/>
      <c r="BN37" s="325"/>
      <c r="BO37" s="325">
        <f>BO38</f>
        <v>0</v>
      </c>
      <c r="BP37" s="316">
        <f t="shared" si="59"/>
        <v>0</v>
      </c>
      <c r="BQ37" s="316"/>
      <c r="BR37" s="326">
        <f>BR38</f>
        <v>0</v>
      </c>
      <c r="BS37" s="326">
        <f>BS38</f>
        <v>0</v>
      </c>
      <c r="BT37" s="311">
        <f t="shared" si="69"/>
        <v>0</v>
      </c>
      <c r="BU37" s="316"/>
      <c r="BV37" s="326">
        <f>BV38</f>
        <v>0</v>
      </c>
      <c r="BW37" s="325">
        <f>BW38</f>
        <v>0</v>
      </c>
      <c r="BX37" s="311">
        <f t="shared" si="60"/>
        <v>0</v>
      </c>
      <c r="BY37" s="311"/>
      <c r="CE37" s="374">
        <f>CE38</f>
        <v>0</v>
      </c>
    </row>
    <row r="38" spans="1:83" ht="40.5" customHeight="1">
      <c r="A38" s="375" t="s">
        <v>41</v>
      </c>
      <c r="B38" s="31">
        <f>J38+Z38+AT38+BJ38</f>
        <v>83</v>
      </c>
      <c r="C38" s="23">
        <f>K38+AA38+AU38+BK38</f>
        <v>231.10000000000002</v>
      </c>
      <c r="D38" s="25">
        <f t="shared" si="0"/>
        <v>148.10000000000002</v>
      </c>
      <c r="E38" s="194"/>
      <c r="F38" s="26">
        <f t="shared" si="2"/>
        <v>83</v>
      </c>
      <c r="G38" s="27">
        <f t="shared" si="2"/>
        <v>231.10000000000002</v>
      </c>
      <c r="H38" s="27">
        <f t="shared" si="3"/>
        <v>148.10000000000002</v>
      </c>
      <c r="I38" s="9">
        <f t="shared" si="4"/>
        <v>278.43373493975906</v>
      </c>
      <c r="J38" s="29">
        <f t="shared" si="61"/>
        <v>0</v>
      </c>
      <c r="K38" s="30">
        <f t="shared" si="45"/>
        <v>133.8</v>
      </c>
      <c r="L38" s="30">
        <f t="shared" si="5"/>
        <v>133.8</v>
      </c>
      <c r="M38" s="309"/>
      <c r="N38" s="44"/>
      <c r="O38" s="45">
        <v>26</v>
      </c>
      <c r="P38" s="24">
        <f t="shared" si="56"/>
        <v>26</v>
      </c>
      <c r="Q38" s="5"/>
      <c r="R38" s="45"/>
      <c r="S38" s="45">
        <v>49.4</v>
      </c>
      <c r="T38" s="24">
        <f t="shared" si="26"/>
        <v>49.4</v>
      </c>
      <c r="U38" s="5"/>
      <c r="V38" s="45"/>
      <c r="W38" s="45">
        <v>58.4</v>
      </c>
      <c r="X38" s="24">
        <f t="shared" si="9"/>
        <v>58.4</v>
      </c>
      <c r="Y38" s="5"/>
      <c r="Z38" s="30">
        <f t="shared" si="62"/>
        <v>83</v>
      </c>
      <c r="AA38" s="30">
        <f t="shared" si="28"/>
        <v>97.30000000000001</v>
      </c>
      <c r="AB38" s="30">
        <f t="shared" si="29"/>
        <v>14.300000000000011</v>
      </c>
      <c r="AC38" s="514">
        <f t="shared" si="40"/>
        <v>117.22891566265062</v>
      </c>
      <c r="AD38" s="323">
        <v>83</v>
      </c>
      <c r="AE38" s="323">
        <v>74.2</v>
      </c>
      <c r="AF38" s="316">
        <f t="shared" si="30"/>
        <v>-8.799999999999997</v>
      </c>
      <c r="AG38" s="311">
        <f t="shared" si="31"/>
        <v>89.3975903614458</v>
      </c>
      <c r="AH38" s="323"/>
      <c r="AI38" s="323">
        <v>23.1</v>
      </c>
      <c r="AJ38" s="316">
        <f t="shared" si="11"/>
        <v>23.1</v>
      </c>
      <c r="AK38" s="311"/>
      <c r="AL38" s="323"/>
      <c r="AM38" s="323"/>
      <c r="AN38" s="316">
        <f t="shared" si="12"/>
        <v>0</v>
      </c>
      <c r="AO38" s="316"/>
      <c r="AP38" s="12">
        <f>J38+Z38+AT38</f>
        <v>83</v>
      </c>
      <c r="AQ38" s="33">
        <f aca="true" t="shared" si="70" ref="AP38:AQ43">K38+AA38+AU38</f>
        <v>231.10000000000002</v>
      </c>
      <c r="AR38" s="33">
        <f t="shared" si="14"/>
        <v>148.10000000000002</v>
      </c>
      <c r="AS38" s="34">
        <f t="shared" si="58"/>
        <v>278.43373493975906</v>
      </c>
      <c r="AT38" s="29">
        <f t="shared" si="53"/>
        <v>0</v>
      </c>
      <c r="AU38" s="30">
        <f t="shared" si="65"/>
        <v>0</v>
      </c>
      <c r="AV38" s="30">
        <f t="shared" si="41"/>
        <v>0</v>
      </c>
      <c r="AW38" s="354"/>
      <c r="AX38" s="323"/>
      <c r="AY38" s="323"/>
      <c r="AZ38" s="316">
        <f t="shared" si="47"/>
        <v>0</v>
      </c>
      <c r="BA38" s="316"/>
      <c r="BB38" s="324"/>
      <c r="BC38" s="323"/>
      <c r="BD38" s="316">
        <f t="shared" si="67"/>
        <v>0</v>
      </c>
      <c r="BE38" s="39" t="e">
        <f t="shared" si="64"/>
        <v>#DIV/0!</v>
      </c>
      <c r="BF38" s="324"/>
      <c r="BG38" s="323"/>
      <c r="BH38" s="316">
        <f t="shared" si="68"/>
        <v>0</v>
      </c>
      <c r="BI38" s="39"/>
      <c r="BJ38" s="37">
        <f t="shared" si="63"/>
        <v>0</v>
      </c>
      <c r="BK38" s="30">
        <f t="shared" si="35"/>
        <v>0</v>
      </c>
      <c r="BL38" s="30">
        <f t="shared" si="36"/>
        <v>0</v>
      </c>
      <c r="BM38" s="354"/>
      <c r="BN38" s="323"/>
      <c r="BO38" s="323"/>
      <c r="BP38" s="316">
        <f t="shared" si="59"/>
        <v>0</v>
      </c>
      <c r="BQ38" s="316"/>
      <c r="BR38" s="324"/>
      <c r="BS38" s="323"/>
      <c r="BT38" s="311">
        <f t="shared" si="69"/>
        <v>0</v>
      </c>
      <c r="BU38" s="316"/>
      <c r="BV38" s="324"/>
      <c r="BW38" s="323"/>
      <c r="BX38" s="316">
        <f t="shared" si="60"/>
        <v>0</v>
      </c>
      <c r="BY38" s="316"/>
      <c r="CE38" s="372"/>
    </row>
    <row r="39" spans="1:83" s="49" customFormat="1" ht="33.75" customHeight="1">
      <c r="A39" s="376" t="s">
        <v>42</v>
      </c>
      <c r="B39" s="47">
        <f>B41+B40</f>
        <v>423.6</v>
      </c>
      <c r="C39" s="47">
        <f>C41+C40</f>
        <v>7263.2</v>
      </c>
      <c r="D39" s="15">
        <f t="shared" si="0"/>
        <v>6839.599999999999</v>
      </c>
      <c r="E39" s="36" t="s">
        <v>27</v>
      </c>
      <c r="F39" s="7">
        <f t="shared" si="2"/>
        <v>213</v>
      </c>
      <c r="G39" s="8">
        <f t="shared" si="2"/>
        <v>7263.200000000001</v>
      </c>
      <c r="H39" s="8">
        <f t="shared" si="3"/>
        <v>7050.200000000001</v>
      </c>
      <c r="I39" s="9" t="s">
        <v>27</v>
      </c>
      <c r="J39" s="19">
        <f t="shared" si="61"/>
        <v>106.80000000000001</v>
      </c>
      <c r="K39" s="514">
        <f t="shared" si="45"/>
        <v>5966.200000000001</v>
      </c>
      <c r="L39" s="514">
        <f t="shared" si="5"/>
        <v>5859.400000000001</v>
      </c>
      <c r="M39" s="35" t="s">
        <v>27</v>
      </c>
      <c r="N39" s="47">
        <f>N41+N40</f>
        <v>35.7</v>
      </c>
      <c r="O39" s="47">
        <f>O41+O40</f>
        <v>2689</v>
      </c>
      <c r="P39" s="5">
        <f t="shared" si="56"/>
        <v>2653.3</v>
      </c>
      <c r="Q39" s="217" t="s">
        <v>27</v>
      </c>
      <c r="R39" s="47">
        <f>R41+R40</f>
        <v>35.5</v>
      </c>
      <c r="S39" s="47">
        <f>S41+S40</f>
        <v>461.3</v>
      </c>
      <c r="T39" s="5">
        <f t="shared" si="26"/>
        <v>425.8</v>
      </c>
      <c r="U39" s="24" t="s">
        <v>27</v>
      </c>
      <c r="V39" s="47">
        <f>V40</f>
        <v>35.6</v>
      </c>
      <c r="W39" s="47">
        <f>W41+W40</f>
        <v>2815.9</v>
      </c>
      <c r="X39" s="5">
        <f t="shared" si="9"/>
        <v>2780.3</v>
      </c>
      <c r="Y39" s="5" t="s">
        <v>27</v>
      </c>
      <c r="Z39" s="514">
        <f t="shared" si="62"/>
        <v>106.2</v>
      </c>
      <c r="AA39" s="514">
        <f t="shared" si="28"/>
        <v>1297</v>
      </c>
      <c r="AB39" s="514">
        <f t="shared" si="29"/>
        <v>1190.8</v>
      </c>
      <c r="AC39" s="514" t="s">
        <v>27</v>
      </c>
      <c r="AD39" s="326">
        <f>AD41+AD40</f>
        <v>35.5</v>
      </c>
      <c r="AE39" s="326">
        <f>AE41+AE40</f>
        <v>784.9</v>
      </c>
      <c r="AF39" s="311">
        <f t="shared" si="30"/>
        <v>749.4</v>
      </c>
      <c r="AG39" s="311" t="s">
        <v>27</v>
      </c>
      <c r="AH39" s="326">
        <f>AH41+AH40</f>
        <v>35.4</v>
      </c>
      <c r="AI39" s="326">
        <f>AI41+AI40</f>
        <v>512.1</v>
      </c>
      <c r="AJ39" s="311">
        <f t="shared" si="11"/>
        <v>476.70000000000005</v>
      </c>
      <c r="AK39" s="36" t="s">
        <v>27</v>
      </c>
      <c r="AL39" s="325">
        <f>AL41+AL40</f>
        <v>35.3</v>
      </c>
      <c r="AM39" s="325">
        <f>AM41+AM40</f>
        <v>0</v>
      </c>
      <c r="AN39" s="311">
        <f t="shared" si="12"/>
        <v>-35.3</v>
      </c>
      <c r="AO39" s="316" t="s">
        <v>27</v>
      </c>
      <c r="AP39" s="12">
        <f t="shared" si="70"/>
        <v>318.6</v>
      </c>
      <c r="AQ39" s="13">
        <f t="shared" si="70"/>
        <v>7263.200000000001</v>
      </c>
      <c r="AR39" s="13">
        <f t="shared" si="14"/>
        <v>6944.6</v>
      </c>
      <c r="AS39" s="14" t="s">
        <v>27</v>
      </c>
      <c r="AT39" s="19">
        <f t="shared" si="53"/>
        <v>105.6</v>
      </c>
      <c r="AU39" s="514">
        <f t="shared" si="65"/>
        <v>0</v>
      </c>
      <c r="AV39" s="514">
        <f t="shared" si="41"/>
        <v>-105.6</v>
      </c>
      <c r="AW39" s="312">
        <f t="shared" si="55"/>
        <v>0</v>
      </c>
      <c r="AX39" s="325">
        <f>AX41+AX40</f>
        <v>35.3</v>
      </c>
      <c r="AY39" s="325">
        <f>AY41+AY40</f>
        <v>0</v>
      </c>
      <c r="AZ39" s="311">
        <f t="shared" si="47"/>
        <v>-35.3</v>
      </c>
      <c r="BA39" s="311">
        <f t="shared" si="66"/>
        <v>0</v>
      </c>
      <c r="BB39" s="326">
        <f>BB41+BB40</f>
        <v>35.2</v>
      </c>
      <c r="BC39" s="326">
        <f>BC41+BC40</f>
        <v>0</v>
      </c>
      <c r="BD39" s="311">
        <f t="shared" si="67"/>
        <v>-35.2</v>
      </c>
      <c r="BE39" s="39">
        <f t="shared" si="64"/>
        <v>0</v>
      </c>
      <c r="BF39" s="326">
        <f>BF41+BF40</f>
        <v>35.1</v>
      </c>
      <c r="BG39" s="326">
        <f>BG41+BG40</f>
        <v>0</v>
      </c>
      <c r="BH39" s="311">
        <f t="shared" si="68"/>
        <v>-35.1</v>
      </c>
      <c r="BI39" s="39" t="s">
        <v>27</v>
      </c>
      <c r="BJ39" s="21">
        <f t="shared" si="63"/>
        <v>105</v>
      </c>
      <c r="BK39" s="514">
        <f t="shared" si="35"/>
        <v>0</v>
      </c>
      <c r="BL39" s="514">
        <f t="shared" si="36"/>
        <v>-105</v>
      </c>
      <c r="BM39" s="312">
        <f>BK39/BJ39%</f>
        <v>0</v>
      </c>
      <c r="BN39" s="325">
        <f>BN41+BN40</f>
        <v>35.1</v>
      </c>
      <c r="BO39" s="325">
        <f>BO41+BO40</f>
        <v>0</v>
      </c>
      <c r="BP39" s="311">
        <f t="shared" si="59"/>
        <v>-35.1</v>
      </c>
      <c r="BQ39" s="316" t="s">
        <v>27</v>
      </c>
      <c r="BR39" s="326">
        <f>BR41+BR40</f>
        <v>35</v>
      </c>
      <c r="BS39" s="325">
        <f>BS41+BS40</f>
        <v>0</v>
      </c>
      <c r="BT39" s="311">
        <f t="shared" si="69"/>
        <v>-35</v>
      </c>
      <c r="BU39" s="316" t="s">
        <v>27</v>
      </c>
      <c r="BV39" s="326">
        <f>BV41+BV40</f>
        <v>34.9</v>
      </c>
      <c r="BW39" s="325">
        <f>BW41+BW40</f>
        <v>0</v>
      </c>
      <c r="BX39" s="311">
        <f t="shared" si="60"/>
        <v>-34.9</v>
      </c>
      <c r="BY39" s="311"/>
      <c r="CE39" s="374">
        <f>CE41+CE40</f>
        <v>0</v>
      </c>
    </row>
    <row r="40" spans="1:83" s="1" customFormat="1" ht="22.5" customHeight="1">
      <c r="A40" s="362" t="s">
        <v>43</v>
      </c>
      <c r="B40" s="31">
        <f aca="true" t="shared" si="71" ref="B40:C43">J40+Z40+AT40+BJ40</f>
        <v>423.6</v>
      </c>
      <c r="C40" s="23">
        <f t="shared" si="71"/>
        <v>273.3</v>
      </c>
      <c r="D40" s="24">
        <f t="shared" si="0"/>
        <v>-150.3</v>
      </c>
      <c r="E40" s="194">
        <f>C40/B40%</f>
        <v>64.5184135977337</v>
      </c>
      <c r="F40" s="26">
        <f t="shared" si="2"/>
        <v>213</v>
      </c>
      <c r="G40" s="27">
        <f t="shared" si="2"/>
        <v>273.3</v>
      </c>
      <c r="H40" s="27">
        <f t="shared" si="3"/>
        <v>60.30000000000001</v>
      </c>
      <c r="I40" s="9">
        <f t="shared" si="4"/>
        <v>128.3098591549296</v>
      </c>
      <c r="J40" s="29">
        <f>N40+R40+V40</f>
        <v>106.80000000000001</v>
      </c>
      <c r="K40" s="30">
        <f t="shared" si="45"/>
        <v>161.3</v>
      </c>
      <c r="L40" s="30">
        <f t="shared" si="5"/>
        <v>54.5</v>
      </c>
      <c r="M40" s="35" t="s">
        <v>27</v>
      </c>
      <c r="N40" s="44">
        <v>35.7</v>
      </c>
      <c r="O40" s="45">
        <v>48.3</v>
      </c>
      <c r="P40" s="24">
        <f t="shared" si="56"/>
        <v>12.599999999999994</v>
      </c>
      <c r="Q40" s="24">
        <f t="shared" si="8"/>
        <v>135.2941176470588</v>
      </c>
      <c r="R40" s="45">
        <v>35.5</v>
      </c>
      <c r="S40" s="45">
        <v>55.7</v>
      </c>
      <c r="T40" s="24">
        <f t="shared" si="26"/>
        <v>20.200000000000003</v>
      </c>
      <c r="U40" s="24">
        <f>S40/R40%</f>
        <v>156.90140845070425</v>
      </c>
      <c r="V40" s="45">
        <v>35.6</v>
      </c>
      <c r="W40" s="45">
        <v>57.3</v>
      </c>
      <c r="X40" s="24">
        <f t="shared" si="9"/>
        <v>21.699999999999996</v>
      </c>
      <c r="Y40" s="5" t="s">
        <v>27</v>
      </c>
      <c r="Z40" s="30">
        <f t="shared" si="62"/>
        <v>106.2</v>
      </c>
      <c r="AA40" s="30">
        <f t="shared" si="28"/>
        <v>112</v>
      </c>
      <c r="AB40" s="30">
        <f t="shared" si="29"/>
        <v>5.799999999999997</v>
      </c>
      <c r="AC40" s="514">
        <f t="shared" si="40"/>
        <v>105.46139359698681</v>
      </c>
      <c r="AD40" s="323">
        <v>35.5</v>
      </c>
      <c r="AE40" s="323">
        <v>56</v>
      </c>
      <c r="AF40" s="316">
        <f t="shared" si="30"/>
        <v>20.5</v>
      </c>
      <c r="AG40" s="311" t="s">
        <v>27</v>
      </c>
      <c r="AH40" s="323">
        <v>35.4</v>
      </c>
      <c r="AI40" s="323">
        <v>56</v>
      </c>
      <c r="AJ40" s="316">
        <f t="shared" si="11"/>
        <v>20.6</v>
      </c>
      <c r="AK40" s="36" t="s">
        <v>27</v>
      </c>
      <c r="AL40" s="323">
        <v>35.3</v>
      </c>
      <c r="AM40" s="323"/>
      <c r="AN40" s="316">
        <f t="shared" si="12"/>
        <v>-35.3</v>
      </c>
      <c r="AO40" s="316" t="s">
        <v>27</v>
      </c>
      <c r="AP40" s="32">
        <f t="shared" si="70"/>
        <v>318.6</v>
      </c>
      <c r="AQ40" s="33">
        <f t="shared" si="70"/>
        <v>273.3</v>
      </c>
      <c r="AR40" s="33">
        <f t="shared" si="14"/>
        <v>-45.30000000000001</v>
      </c>
      <c r="AS40" s="34" t="s">
        <v>27</v>
      </c>
      <c r="AT40" s="29">
        <f t="shared" si="53"/>
        <v>105.6</v>
      </c>
      <c r="AU40" s="30">
        <f t="shared" si="65"/>
        <v>0</v>
      </c>
      <c r="AV40" s="30">
        <f t="shared" si="41"/>
        <v>-105.6</v>
      </c>
      <c r="AW40" s="354">
        <f t="shared" si="55"/>
        <v>0</v>
      </c>
      <c r="AX40" s="323">
        <v>35.3</v>
      </c>
      <c r="AY40" s="323"/>
      <c r="AZ40" s="316">
        <f t="shared" si="47"/>
        <v>-35.3</v>
      </c>
      <c r="BA40" s="316">
        <f t="shared" si="66"/>
        <v>0</v>
      </c>
      <c r="BB40" s="324">
        <v>35.2</v>
      </c>
      <c r="BC40" s="323"/>
      <c r="BD40" s="316">
        <f t="shared" si="67"/>
        <v>-35.2</v>
      </c>
      <c r="BE40" s="39">
        <f t="shared" si="64"/>
        <v>0</v>
      </c>
      <c r="BF40" s="324">
        <v>35.1</v>
      </c>
      <c r="BG40" s="323"/>
      <c r="BH40" s="316">
        <f t="shared" si="68"/>
        <v>-35.1</v>
      </c>
      <c r="BI40" s="39">
        <f>BG40/BF40%</f>
        <v>0</v>
      </c>
      <c r="BJ40" s="37">
        <f t="shared" si="63"/>
        <v>105</v>
      </c>
      <c r="BK40" s="30">
        <f t="shared" si="35"/>
        <v>0</v>
      </c>
      <c r="BL40" s="30">
        <f>BK40-BJ40</f>
        <v>-105</v>
      </c>
      <c r="BM40" s="354" t="s">
        <v>27</v>
      </c>
      <c r="BN40" s="323">
        <v>35.1</v>
      </c>
      <c r="BO40" s="323"/>
      <c r="BP40" s="311">
        <f t="shared" si="59"/>
        <v>-35.1</v>
      </c>
      <c r="BQ40" s="316">
        <f>BO40/BN40%</f>
        <v>0</v>
      </c>
      <c r="BR40" s="324">
        <v>35</v>
      </c>
      <c r="BS40" s="323"/>
      <c r="BT40" s="316">
        <f t="shared" si="69"/>
        <v>-35</v>
      </c>
      <c r="BU40" s="316">
        <f t="shared" si="22"/>
        <v>0</v>
      </c>
      <c r="BV40" s="324">
        <v>34.9</v>
      </c>
      <c r="BW40" s="323"/>
      <c r="BX40" s="316">
        <f t="shared" si="60"/>
        <v>-34.9</v>
      </c>
      <c r="BY40" s="316">
        <f>BW40/BV40%</f>
        <v>0</v>
      </c>
      <c r="CE40" s="372"/>
    </row>
    <row r="41" spans="1:83" ht="21.75" customHeight="1">
      <c r="A41" s="375" t="s">
        <v>44</v>
      </c>
      <c r="B41" s="31">
        <f t="shared" si="71"/>
        <v>0</v>
      </c>
      <c r="C41" s="23">
        <f t="shared" si="71"/>
        <v>6989.9</v>
      </c>
      <c r="D41" s="25">
        <f t="shared" si="0"/>
        <v>6989.9</v>
      </c>
      <c r="E41" s="194"/>
      <c r="F41" s="26">
        <f t="shared" si="2"/>
        <v>0</v>
      </c>
      <c r="G41" s="27">
        <f t="shared" si="2"/>
        <v>6989.9</v>
      </c>
      <c r="H41" s="27">
        <f t="shared" si="3"/>
        <v>6989.9</v>
      </c>
      <c r="I41" s="9"/>
      <c r="J41" s="29">
        <f t="shared" si="61"/>
        <v>0</v>
      </c>
      <c r="K41" s="30">
        <f t="shared" si="45"/>
        <v>5804.9</v>
      </c>
      <c r="L41" s="30">
        <f t="shared" si="5"/>
        <v>5804.9</v>
      </c>
      <c r="M41" s="35"/>
      <c r="N41" s="44"/>
      <c r="O41" s="45">
        <v>2640.7</v>
      </c>
      <c r="P41" s="24">
        <f t="shared" si="56"/>
        <v>2640.7</v>
      </c>
      <c r="Q41" s="24"/>
      <c r="R41" s="45"/>
      <c r="S41" s="45">
        <v>405.6</v>
      </c>
      <c r="T41" s="24">
        <f t="shared" si="26"/>
        <v>405.6</v>
      </c>
      <c r="U41" s="5"/>
      <c r="V41" s="45"/>
      <c r="W41" s="45">
        <v>2758.6</v>
      </c>
      <c r="X41" s="24">
        <f t="shared" si="9"/>
        <v>2758.6</v>
      </c>
      <c r="Y41" s="5"/>
      <c r="Z41" s="30">
        <f t="shared" si="62"/>
        <v>0</v>
      </c>
      <c r="AA41" s="30">
        <f t="shared" si="28"/>
        <v>1185</v>
      </c>
      <c r="AB41" s="30">
        <f t="shared" si="29"/>
        <v>1185</v>
      </c>
      <c r="AC41" s="514"/>
      <c r="AD41" s="323"/>
      <c r="AE41" s="323">
        <v>728.9</v>
      </c>
      <c r="AF41" s="316">
        <f t="shared" si="30"/>
        <v>728.9</v>
      </c>
      <c r="AG41" s="311"/>
      <c r="AH41" s="323"/>
      <c r="AI41" s="323">
        <v>456.1</v>
      </c>
      <c r="AJ41" s="316">
        <f t="shared" si="11"/>
        <v>456.1</v>
      </c>
      <c r="AK41" s="311"/>
      <c r="AL41" s="323"/>
      <c r="AM41" s="323"/>
      <c r="AN41" s="316">
        <f t="shared" si="12"/>
        <v>0</v>
      </c>
      <c r="AO41" s="316"/>
      <c r="AP41" s="32">
        <f t="shared" si="70"/>
        <v>0</v>
      </c>
      <c r="AQ41" s="33">
        <f t="shared" si="70"/>
        <v>6989.9</v>
      </c>
      <c r="AR41" s="33">
        <f t="shared" si="14"/>
        <v>6989.9</v>
      </c>
      <c r="AS41" s="34" t="s">
        <v>27</v>
      </c>
      <c r="AT41" s="29">
        <f t="shared" si="53"/>
        <v>0</v>
      </c>
      <c r="AU41" s="30">
        <f t="shared" si="65"/>
        <v>0</v>
      </c>
      <c r="AV41" s="30">
        <f t="shared" si="41"/>
        <v>0</v>
      </c>
      <c r="AW41" s="354"/>
      <c r="AX41" s="323"/>
      <c r="AY41" s="323"/>
      <c r="AZ41" s="316">
        <f t="shared" si="47"/>
        <v>0</v>
      </c>
      <c r="BA41" s="316"/>
      <c r="BB41" s="324"/>
      <c r="BC41" s="323"/>
      <c r="BD41" s="316">
        <f t="shared" si="67"/>
        <v>0</v>
      </c>
      <c r="BE41" s="39" t="e">
        <f t="shared" si="64"/>
        <v>#DIV/0!</v>
      </c>
      <c r="BF41" s="324"/>
      <c r="BG41" s="323"/>
      <c r="BH41" s="316">
        <f t="shared" si="68"/>
        <v>0</v>
      </c>
      <c r="BI41" s="39"/>
      <c r="BJ41" s="37">
        <f t="shared" si="63"/>
        <v>0</v>
      </c>
      <c r="BK41" s="30">
        <f t="shared" si="35"/>
        <v>0</v>
      </c>
      <c r="BL41" s="30">
        <f>BK41-BJ41</f>
        <v>0</v>
      </c>
      <c r="BM41" s="312"/>
      <c r="BN41" s="323"/>
      <c r="BO41" s="323"/>
      <c r="BP41" s="311">
        <f t="shared" si="59"/>
        <v>0</v>
      </c>
      <c r="BQ41" s="316"/>
      <c r="BR41" s="324"/>
      <c r="BS41" s="323"/>
      <c r="BT41" s="316">
        <f t="shared" si="69"/>
        <v>0</v>
      </c>
      <c r="BU41" s="316"/>
      <c r="BV41" s="324"/>
      <c r="BW41" s="323"/>
      <c r="BX41" s="316">
        <f t="shared" si="60"/>
        <v>0</v>
      </c>
      <c r="BY41" s="316"/>
      <c r="CE41" s="372"/>
    </row>
    <row r="42" spans="1:83" s="17" customFormat="1" ht="37.5" customHeight="1" thickBot="1">
      <c r="A42" s="376" t="s">
        <v>45</v>
      </c>
      <c r="B42" s="377">
        <f t="shared" si="71"/>
        <v>584.7</v>
      </c>
      <c r="C42" s="50">
        <f t="shared" si="71"/>
        <v>718.3</v>
      </c>
      <c r="D42" s="51">
        <f t="shared" si="0"/>
        <v>133.5999999999999</v>
      </c>
      <c r="E42" s="194">
        <f>C42/B42%</f>
        <v>122.84932443988369</v>
      </c>
      <c r="F42" s="7">
        <f>J42+Z42</f>
        <v>349</v>
      </c>
      <c r="G42" s="8">
        <f>K42+AA42</f>
        <v>718.3</v>
      </c>
      <c r="H42" s="8">
        <f>G42-F42</f>
        <v>369.29999999999995</v>
      </c>
      <c r="I42" s="9" t="s">
        <v>27</v>
      </c>
      <c r="J42" s="19">
        <f t="shared" si="61"/>
        <v>208.1</v>
      </c>
      <c r="K42" s="514">
        <f t="shared" si="45"/>
        <v>423.9</v>
      </c>
      <c r="L42" s="514">
        <f>K42-J42</f>
        <v>215.79999999999998</v>
      </c>
      <c r="M42" s="35" t="s">
        <v>27</v>
      </c>
      <c r="N42" s="47">
        <v>28</v>
      </c>
      <c r="O42" s="46">
        <v>90.8</v>
      </c>
      <c r="P42" s="5">
        <f t="shared" si="56"/>
        <v>62.8</v>
      </c>
      <c r="Q42" s="5">
        <f t="shared" si="8"/>
        <v>324.2857142857142</v>
      </c>
      <c r="R42" s="46">
        <v>89</v>
      </c>
      <c r="S42" s="46">
        <v>177.1</v>
      </c>
      <c r="T42" s="5">
        <f t="shared" si="26"/>
        <v>88.1</v>
      </c>
      <c r="U42" s="24" t="s">
        <v>27</v>
      </c>
      <c r="V42" s="46">
        <v>91.1</v>
      </c>
      <c r="W42" s="46">
        <v>156</v>
      </c>
      <c r="X42" s="5">
        <f t="shared" si="9"/>
        <v>64.9</v>
      </c>
      <c r="Y42" s="5" t="s">
        <v>27</v>
      </c>
      <c r="Z42" s="514">
        <f t="shared" si="62"/>
        <v>140.89999999999998</v>
      </c>
      <c r="AA42" s="514">
        <f t="shared" si="28"/>
        <v>294.4</v>
      </c>
      <c r="AB42" s="514">
        <f t="shared" si="29"/>
        <v>153.5</v>
      </c>
      <c r="AC42" s="514">
        <f t="shared" si="40"/>
        <v>208.94251242015616</v>
      </c>
      <c r="AD42" s="325">
        <v>47.5</v>
      </c>
      <c r="AE42" s="325">
        <v>182.9</v>
      </c>
      <c r="AF42" s="311">
        <f t="shared" si="30"/>
        <v>135.4</v>
      </c>
      <c r="AG42" s="311" t="s">
        <v>27</v>
      </c>
      <c r="AH42" s="325">
        <v>38.1</v>
      </c>
      <c r="AI42" s="325">
        <v>111.5</v>
      </c>
      <c r="AJ42" s="311">
        <f t="shared" si="11"/>
        <v>73.4</v>
      </c>
      <c r="AK42" s="36" t="s">
        <v>27</v>
      </c>
      <c r="AL42" s="325">
        <v>55.3</v>
      </c>
      <c r="AM42" s="325"/>
      <c r="AN42" s="311">
        <f t="shared" si="12"/>
        <v>-55.3</v>
      </c>
      <c r="AO42" s="316" t="s">
        <v>27</v>
      </c>
      <c r="AP42" s="12">
        <f t="shared" si="70"/>
        <v>444.2</v>
      </c>
      <c r="AQ42" s="13">
        <f>K42+AA42+AU42</f>
        <v>718.3</v>
      </c>
      <c r="AR42" s="13">
        <f>AQ42-AP42</f>
        <v>274.09999999999997</v>
      </c>
      <c r="AS42" s="14" t="s">
        <v>27</v>
      </c>
      <c r="AT42" s="19">
        <f t="shared" si="53"/>
        <v>95.2</v>
      </c>
      <c r="AU42" s="514">
        <f t="shared" si="65"/>
        <v>0</v>
      </c>
      <c r="AV42" s="514">
        <f t="shared" si="41"/>
        <v>-95.2</v>
      </c>
      <c r="AW42" s="312">
        <f t="shared" si="55"/>
        <v>0</v>
      </c>
      <c r="AX42" s="325">
        <v>30.5</v>
      </c>
      <c r="AY42" s="325"/>
      <c r="AZ42" s="311">
        <f t="shared" si="47"/>
        <v>-30.5</v>
      </c>
      <c r="BA42" s="311">
        <f t="shared" si="66"/>
        <v>0</v>
      </c>
      <c r="BB42" s="328">
        <v>20.6</v>
      </c>
      <c r="BC42" s="329"/>
      <c r="BD42" s="330">
        <f>BC42-BB42</f>
        <v>-20.6</v>
      </c>
      <c r="BE42" s="39">
        <f t="shared" si="64"/>
        <v>0</v>
      </c>
      <c r="BF42" s="328">
        <v>44.1</v>
      </c>
      <c r="BG42" s="329"/>
      <c r="BH42" s="331">
        <f>BG42-BF42</f>
        <v>-44.1</v>
      </c>
      <c r="BI42" s="39" t="s">
        <v>27</v>
      </c>
      <c r="BJ42" s="21">
        <f t="shared" si="63"/>
        <v>140.5</v>
      </c>
      <c r="BK42" s="514">
        <f t="shared" si="35"/>
        <v>0</v>
      </c>
      <c r="BL42" s="514">
        <f>BK42-BJ42</f>
        <v>-140.5</v>
      </c>
      <c r="BM42" s="312">
        <f>BK42/BJ42%</f>
        <v>0</v>
      </c>
      <c r="BN42" s="325">
        <v>35.1</v>
      </c>
      <c r="BO42" s="325"/>
      <c r="BP42" s="311">
        <f t="shared" si="59"/>
        <v>-35.1</v>
      </c>
      <c r="BQ42" s="316" t="s">
        <v>27</v>
      </c>
      <c r="BR42" s="326">
        <v>54.1</v>
      </c>
      <c r="BS42" s="325"/>
      <c r="BT42" s="311">
        <f t="shared" si="69"/>
        <v>-54.1</v>
      </c>
      <c r="BU42" s="316" t="s">
        <v>27</v>
      </c>
      <c r="BV42" s="326">
        <v>51.3</v>
      </c>
      <c r="BW42" s="325"/>
      <c r="BX42" s="311">
        <f t="shared" si="60"/>
        <v>-51.3</v>
      </c>
      <c r="BY42" s="36" t="s">
        <v>27</v>
      </c>
      <c r="CE42" s="374"/>
    </row>
    <row r="43" spans="1:83" s="72" customFormat="1" ht="24" customHeight="1" hidden="1" thickBot="1">
      <c r="A43" s="218" t="s">
        <v>46</v>
      </c>
      <c r="B43" s="54">
        <f t="shared" si="71"/>
        <v>0</v>
      </c>
      <c r="C43" s="55">
        <f t="shared" si="71"/>
        <v>0</v>
      </c>
      <c r="D43" s="56">
        <f t="shared" si="0"/>
        <v>0</v>
      </c>
      <c r="E43" s="57"/>
      <c r="F43" s="58">
        <f>J43+Z43</f>
        <v>0</v>
      </c>
      <c r="G43" s="59">
        <f>K43+AA43</f>
        <v>0</v>
      </c>
      <c r="H43" s="59">
        <f>G43-F43</f>
        <v>0</v>
      </c>
      <c r="I43" s="28" t="e">
        <f>G43/F43%</f>
        <v>#DIV/0!</v>
      </c>
      <c r="J43" s="60">
        <f t="shared" si="61"/>
        <v>0</v>
      </c>
      <c r="K43" s="61">
        <f t="shared" si="45"/>
        <v>0</v>
      </c>
      <c r="L43" s="61">
        <f>K43-J43</f>
        <v>0</v>
      </c>
      <c r="M43" s="71"/>
      <c r="N43" s="62"/>
      <c r="O43" s="52"/>
      <c r="P43" s="63">
        <f>O43-N43</f>
        <v>0</v>
      </c>
      <c r="Q43" s="5"/>
      <c r="R43" s="52"/>
      <c r="S43" s="52"/>
      <c r="T43" s="63">
        <f>S43-R43</f>
        <v>0</v>
      </c>
      <c r="U43" s="5"/>
      <c r="V43" s="52"/>
      <c r="W43" s="52"/>
      <c r="X43" s="53">
        <f>W43-V43</f>
        <v>0</v>
      </c>
      <c r="Y43" s="5" t="e">
        <f t="shared" si="10"/>
        <v>#DIV/0!</v>
      </c>
      <c r="Z43" s="61">
        <f t="shared" si="62"/>
        <v>0</v>
      </c>
      <c r="AA43" s="61">
        <f t="shared" si="28"/>
        <v>0</v>
      </c>
      <c r="AB43" s="61">
        <f t="shared" si="29"/>
        <v>0</v>
      </c>
      <c r="AC43" s="61"/>
      <c r="AD43" s="329"/>
      <c r="AE43" s="329"/>
      <c r="AF43" s="330">
        <f>AE43-AD43</f>
        <v>0</v>
      </c>
      <c r="AG43" s="331"/>
      <c r="AH43" s="329"/>
      <c r="AI43" s="329"/>
      <c r="AJ43" s="330">
        <f>AI43-AH43</f>
        <v>0</v>
      </c>
      <c r="AK43" s="311"/>
      <c r="AL43" s="325"/>
      <c r="AM43" s="325"/>
      <c r="AN43" s="311">
        <f>AM43-AL43</f>
        <v>0</v>
      </c>
      <c r="AO43" s="316"/>
      <c r="AP43" s="64">
        <f t="shared" si="70"/>
        <v>0</v>
      </c>
      <c r="AQ43" s="65">
        <f>K43+AA43+AU43</f>
        <v>0</v>
      </c>
      <c r="AR43" s="65">
        <f>AQ43-AP43</f>
        <v>0</v>
      </c>
      <c r="AS43" s="66"/>
      <c r="AT43" s="67">
        <f t="shared" si="53"/>
        <v>0</v>
      </c>
      <c r="AU43" s="68">
        <f t="shared" si="65"/>
        <v>0</v>
      </c>
      <c r="AV43" s="68">
        <f t="shared" si="41"/>
        <v>0</v>
      </c>
      <c r="AW43" s="69"/>
      <c r="AX43" s="332"/>
      <c r="AY43" s="333"/>
      <c r="AZ43" s="334">
        <f>AY43-AX43</f>
        <v>0</v>
      </c>
      <c r="BA43" s="335"/>
      <c r="BB43" s="332"/>
      <c r="BC43" s="333"/>
      <c r="BD43" s="334">
        <f>BC43-BB43</f>
        <v>0</v>
      </c>
      <c r="BE43" s="336"/>
      <c r="BF43" s="337"/>
      <c r="BG43" s="333"/>
      <c r="BH43" s="330">
        <f>BG43-BF43</f>
        <v>0</v>
      </c>
      <c r="BI43" s="338"/>
      <c r="BJ43" s="70">
        <f t="shared" si="63"/>
        <v>0</v>
      </c>
      <c r="BK43" s="61">
        <f t="shared" si="35"/>
        <v>0</v>
      </c>
      <c r="BL43" s="61">
        <f>BK43-BJ43</f>
        <v>0</v>
      </c>
      <c r="BM43" s="71"/>
      <c r="BN43" s="337"/>
      <c r="BO43" s="329"/>
      <c r="BP43" s="330">
        <f t="shared" si="59"/>
        <v>0</v>
      </c>
      <c r="BQ43" s="315"/>
      <c r="BR43" s="325"/>
      <c r="BS43" s="325"/>
      <c r="BT43" s="311">
        <f>BS43-BR43</f>
        <v>0</v>
      </c>
      <c r="BU43" s="311"/>
      <c r="BV43" s="326"/>
      <c r="BW43" s="325"/>
      <c r="BX43" s="311">
        <f t="shared" si="60"/>
        <v>0</v>
      </c>
      <c r="BY43" s="316"/>
      <c r="CE43" s="374"/>
    </row>
    <row r="44" spans="2:83" ht="20.25">
      <c r="B44" s="219"/>
      <c r="C44" s="220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20"/>
      <c r="O44" s="220"/>
      <c r="P44" s="220"/>
      <c r="R44" s="220"/>
      <c r="S44" s="220"/>
      <c r="T44" s="220"/>
      <c r="V44" s="220"/>
      <c r="W44" s="220"/>
      <c r="X44" s="220"/>
      <c r="Z44" s="219"/>
      <c r="AA44" s="219"/>
      <c r="AB44" s="219"/>
      <c r="AC44" s="21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220"/>
      <c r="AQ44" s="220"/>
      <c r="AR44" s="220"/>
      <c r="AS44" s="220"/>
      <c r="AT44" s="219"/>
      <c r="AU44" s="219"/>
      <c r="AV44" s="219"/>
      <c r="AW44" s="221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220"/>
      <c r="BK44" s="219"/>
      <c r="BL44" s="219"/>
      <c r="BM44" s="219"/>
      <c r="BN44" s="339"/>
      <c r="BO44" s="339"/>
      <c r="BP44" s="339"/>
      <c r="BQ44" s="339"/>
      <c r="CE44" s="378"/>
    </row>
    <row r="45" spans="2:83" ht="20.25">
      <c r="B45" s="219"/>
      <c r="C45" s="22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20"/>
      <c r="O45" s="220"/>
      <c r="P45" s="220"/>
      <c r="R45" s="220"/>
      <c r="S45" s="220"/>
      <c r="T45" s="220"/>
      <c r="V45" s="220"/>
      <c r="W45" s="220"/>
      <c r="X45" s="220"/>
      <c r="Z45" s="219"/>
      <c r="AA45" s="219"/>
      <c r="AB45" s="219"/>
      <c r="AC45" s="219"/>
      <c r="AD45" s="339"/>
      <c r="AE45" s="340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220"/>
      <c r="AQ45" s="220"/>
      <c r="AR45" s="220"/>
      <c r="AS45" s="220"/>
      <c r="AT45" s="219"/>
      <c r="AU45" s="219"/>
      <c r="AV45" s="219"/>
      <c r="AW45" s="221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220"/>
      <c r="BK45" s="219"/>
      <c r="BL45" s="219"/>
      <c r="BM45" s="219"/>
      <c r="BN45" s="339"/>
      <c r="BO45" s="339"/>
      <c r="BP45" s="339"/>
      <c r="BQ45" s="339"/>
      <c r="CE45" s="378"/>
    </row>
    <row r="46" spans="2:83" ht="20.25">
      <c r="B46" s="219"/>
      <c r="C46" s="222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20"/>
      <c r="O46" s="220"/>
      <c r="P46" s="220"/>
      <c r="R46" s="220"/>
      <c r="S46" s="220"/>
      <c r="T46" s="220"/>
      <c r="V46" s="220"/>
      <c r="W46" s="220"/>
      <c r="X46" s="220"/>
      <c r="Z46" s="219"/>
      <c r="AA46" s="219"/>
      <c r="AB46" s="219"/>
      <c r="AC46" s="219"/>
      <c r="AD46" s="339"/>
      <c r="AE46" s="340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220"/>
      <c r="AQ46" s="220"/>
      <c r="AR46" s="220"/>
      <c r="AS46" s="220"/>
      <c r="AT46" s="219"/>
      <c r="AU46" s="219"/>
      <c r="AV46" s="219"/>
      <c r="AW46" s="221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220"/>
      <c r="BK46" s="219"/>
      <c r="BL46" s="219"/>
      <c r="BM46" s="219"/>
      <c r="BN46" s="339"/>
      <c r="BO46" s="339"/>
      <c r="BP46" s="339"/>
      <c r="BQ46" s="339"/>
      <c r="CE46" s="378"/>
    </row>
    <row r="47" spans="2:83" ht="20.25">
      <c r="B47" s="219"/>
      <c r="C47" s="222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20"/>
      <c r="O47" s="220"/>
      <c r="P47" s="220"/>
      <c r="R47" s="220"/>
      <c r="S47" s="220"/>
      <c r="T47" s="220"/>
      <c r="V47" s="220"/>
      <c r="W47" s="220"/>
      <c r="X47" s="220"/>
      <c r="Z47" s="219"/>
      <c r="AA47" s="219"/>
      <c r="AB47" s="219"/>
      <c r="AC47" s="219"/>
      <c r="AD47" s="339"/>
      <c r="AE47" s="340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220"/>
      <c r="AQ47" s="220"/>
      <c r="AR47" s="220"/>
      <c r="AS47" s="220"/>
      <c r="AT47" s="219"/>
      <c r="AU47" s="219"/>
      <c r="AV47" s="219"/>
      <c r="AW47" s="221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220"/>
      <c r="BK47" s="219"/>
      <c r="BL47" s="219"/>
      <c r="BM47" s="219"/>
      <c r="BN47" s="339"/>
      <c r="BO47" s="339"/>
      <c r="BP47" s="339"/>
      <c r="BQ47" s="339"/>
      <c r="CE47" s="378"/>
    </row>
    <row r="48" spans="2:83" ht="20.25">
      <c r="B48" s="219"/>
      <c r="C48" s="220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20"/>
      <c r="O48" s="220"/>
      <c r="P48" s="220"/>
      <c r="R48" s="220"/>
      <c r="S48" s="220"/>
      <c r="T48" s="220"/>
      <c r="V48" s="220"/>
      <c r="W48" s="220"/>
      <c r="X48" s="220"/>
      <c r="Z48" s="219"/>
      <c r="AA48" s="219"/>
      <c r="AB48" s="219"/>
      <c r="AC48" s="21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220"/>
      <c r="AQ48" s="220"/>
      <c r="AR48" s="220"/>
      <c r="AS48" s="220"/>
      <c r="AT48" s="219"/>
      <c r="AU48" s="219"/>
      <c r="AV48" s="219"/>
      <c r="AW48" s="221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220"/>
      <c r="BK48" s="219"/>
      <c r="BL48" s="219"/>
      <c r="BM48" s="219"/>
      <c r="BN48" s="339"/>
      <c r="BO48" s="339"/>
      <c r="BP48" s="339"/>
      <c r="BQ48" s="339"/>
      <c r="CE48" s="378"/>
    </row>
    <row r="49" spans="2:83" ht="20.25">
      <c r="B49" s="219"/>
      <c r="C49" s="220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20"/>
      <c r="O49" s="220"/>
      <c r="P49" s="220"/>
      <c r="R49" s="220"/>
      <c r="S49" s="220"/>
      <c r="T49" s="220"/>
      <c r="V49" s="220"/>
      <c r="W49" s="220"/>
      <c r="X49" s="220"/>
      <c r="Z49" s="219"/>
      <c r="AA49" s="219"/>
      <c r="AB49" s="219"/>
      <c r="AC49" s="21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220"/>
      <c r="AQ49" s="220"/>
      <c r="AR49" s="220"/>
      <c r="AS49" s="220"/>
      <c r="AT49" s="219"/>
      <c r="AU49" s="219"/>
      <c r="AV49" s="219"/>
      <c r="AW49" s="221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220"/>
      <c r="BK49" s="219"/>
      <c r="BL49" s="219"/>
      <c r="BM49" s="219"/>
      <c r="BN49" s="339"/>
      <c r="BO49" s="339"/>
      <c r="BP49" s="339"/>
      <c r="BQ49" s="339"/>
      <c r="CE49" s="378"/>
    </row>
    <row r="50" spans="2:83" ht="20.25">
      <c r="B50" s="219"/>
      <c r="C50" s="220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0"/>
      <c r="O50" s="220"/>
      <c r="P50" s="220"/>
      <c r="R50" s="220"/>
      <c r="S50" s="220"/>
      <c r="T50" s="220"/>
      <c r="V50" s="220"/>
      <c r="W50" s="220"/>
      <c r="X50" s="220"/>
      <c r="Z50" s="219"/>
      <c r="AA50" s="219"/>
      <c r="AB50" s="219"/>
      <c r="AC50" s="21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220"/>
      <c r="AQ50" s="220"/>
      <c r="AR50" s="220"/>
      <c r="AS50" s="220"/>
      <c r="AT50" s="219"/>
      <c r="AU50" s="219"/>
      <c r="AV50" s="219"/>
      <c r="AW50" s="221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220"/>
      <c r="BK50" s="219"/>
      <c r="BL50" s="219"/>
      <c r="BM50" s="219"/>
      <c r="BN50" s="339"/>
      <c r="BO50" s="339"/>
      <c r="BP50" s="339"/>
      <c r="BQ50" s="339"/>
      <c r="CE50" s="378"/>
    </row>
    <row r="51" spans="2:83" ht="20.25">
      <c r="B51" s="219"/>
      <c r="C51" s="220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20"/>
      <c r="O51" s="220"/>
      <c r="P51" s="220"/>
      <c r="R51" s="220"/>
      <c r="S51" s="220"/>
      <c r="T51" s="220"/>
      <c r="V51" s="220"/>
      <c r="W51" s="220"/>
      <c r="X51" s="220"/>
      <c r="Z51" s="219"/>
      <c r="AA51" s="219"/>
      <c r="AB51" s="219"/>
      <c r="AC51" s="21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220"/>
      <c r="AQ51" s="220"/>
      <c r="AR51" s="220"/>
      <c r="AS51" s="220"/>
      <c r="AT51" s="219"/>
      <c r="AU51" s="219"/>
      <c r="AV51" s="219"/>
      <c r="AW51" s="221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220"/>
      <c r="BK51" s="219"/>
      <c r="BL51" s="219"/>
      <c r="BM51" s="219"/>
      <c r="BN51" s="339"/>
      <c r="BO51" s="339"/>
      <c r="BP51" s="339"/>
      <c r="BQ51" s="339"/>
      <c r="CE51" s="378"/>
    </row>
    <row r="52" spans="2:83" ht="20.25">
      <c r="B52" s="219"/>
      <c r="C52" s="220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20"/>
      <c r="O52" s="220"/>
      <c r="P52" s="220"/>
      <c r="R52" s="220"/>
      <c r="S52" s="220"/>
      <c r="T52" s="220"/>
      <c r="V52" s="220"/>
      <c r="W52" s="220"/>
      <c r="X52" s="220"/>
      <c r="Z52" s="219"/>
      <c r="AA52" s="219"/>
      <c r="AB52" s="219"/>
      <c r="AC52" s="21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220"/>
      <c r="AQ52" s="220"/>
      <c r="AR52" s="220"/>
      <c r="AS52" s="220"/>
      <c r="AT52" s="219"/>
      <c r="AU52" s="219"/>
      <c r="AV52" s="219"/>
      <c r="AW52" s="221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220"/>
      <c r="BK52" s="219"/>
      <c r="BL52" s="219"/>
      <c r="BM52" s="219"/>
      <c r="BN52" s="339"/>
      <c r="BO52" s="339"/>
      <c r="BP52" s="339"/>
      <c r="BQ52" s="339"/>
      <c r="CE52" s="378"/>
    </row>
    <row r="53" spans="2:83" ht="20.25">
      <c r="B53" s="219"/>
      <c r="C53" s="220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20"/>
      <c r="O53" s="220"/>
      <c r="P53" s="220"/>
      <c r="R53" s="220"/>
      <c r="S53" s="220"/>
      <c r="T53" s="220"/>
      <c r="V53" s="220"/>
      <c r="W53" s="220"/>
      <c r="X53" s="220"/>
      <c r="Z53" s="219"/>
      <c r="AA53" s="219"/>
      <c r="AB53" s="219"/>
      <c r="AC53" s="21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220"/>
      <c r="AQ53" s="220"/>
      <c r="AR53" s="220"/>
      <c r="AS53" s="220"/>
      <c r="AT53" s="219"/>
      <c r="AU53" s="219"/>
      <c r="AV53" s="219"/>
      <c r="AW53" s="221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220"/>
      <c r="BK53" s="219"/>
      <c r="BL53" s="219"/>
      <c r="BM53" s="219"/>
      <c r="BN53" s="339"/>
      <c r="BO53" s="339"/>
      <c r="BP53" s="339"/>
      <c r="BQ53" s="339"/>
      <c r="CE53" s="378"/>
    </row>
    <row r="54" spans="2:83" ht="20.25">
      <c r="B54" s="219"/>
      <c r="C54" s="220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20"/>
      <c r="O54" s="220"/>
      <c r="P54" s="220"/>
      <c r="R54" s="220"/>
      <c r="S54" s="220"/>
      <c r="T54" s="220"/>
      <c r="V54" s="220"/>
      <c r="W54" s="220"/>
      <c r="X54" s="220"/>
      <c r="Z54" s="219"/>
      <c r="AA54" s="219"/>
      <c r="AB54" s="219"/>
      <c r="AC54" s="21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220"/>
      <c r="AQ54" s="220"/>
      <c r="AR54" s="220"/>
      <c r="AS54" s="220"/>
      <c r="AT54" s="219"/>
      <c r="AU54" s="219"/>
      <c r="AV54" s="219"/>
      <c r="AW54" s="221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220"/>
      <c r="BK54" s="219"/>
      <c r="BL54" s="219"/>
      <c r="BM54" s="219"/>
      <c r="BN54" s="339"/>
      <c r="BO54" s="339"/>
      <c r="BP54" s="339"/>
      <c r="BQ54" s="339"/>
      <c r="CE54" s="378"/>
    </row>
    <row r="55" spans="2:83" ht="20.25">
      <c r="B55" s="219"/>
      <c r="C55" s="220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  <c r="O55" s="220"/>
      <c r="P55" s="220"/>
      <c r="R55" s="220"/>
      <c r="S55" s="220"/>
      <c r="T55" s="220"/>
      <c r="V55" s="220"/>
      <c r="W55" s="220"/>
      <c r="X55" s="220"/>
      <c r="Z55" s="219"/>
      <c r="AA55" s="219"/>
      <c r="AB55" s="219"/>
      <c r="AC55" s="21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220"/>
      <c r="AQ55" s="220"/>
      <c r="AR55" s="220"/>
      <c r="AS55" s="220"/>
      <c r="AT55" s="219"/>
      <c r="AU55" s="219"/>
      <c r="AV55" s="219"/>
      <c r="AW55" s="221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220"/>
      <c r="BK55" s="219"/>
      <c r="BL55" s="219"/>
      <c r="BM55" s="219"/>
      <c r="BN55" s="339"/>
      <c r="BO55" s="339"/>
      <c r="BP55" s="339"/>
      <c r="BQ55" s="339"/>
      <c r="CE55" s="378"/>
    </row>
    <row r="56" spans="2:83" ht="20.25">
      <c r="B56" s="219"/>
      <c r="C56" s="220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20"/>
      <c r="O56" s="220"/>
      <c r="P56" s="220"/>
      <c r="R56" s="220"/>
      <c r="S56" s="220"/>
      <c r="T56" s="220"/>
      <c r="V56" s="220"/>
      <c r="W56" s="220"/>
      <c r="X56" s="220"/>
      <c r="Z56" s="219"/>
      <c r="AA56" s="219"/>
      <c r="AB56" s="219"/>
      <c r="AC56" s="21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220"/>
      <c r="AQ56" s="220"/>
      <c r="AR56" s="220"/>
      <c r="AS56" s="220"/>
      <c r="AT56" s="219"/>
      <c r="AU56" s="219"/>
      <c r="AV56" s="219"/>
      <c r="AW56" s="221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220"/>
      <c r="BK56" s="219"/>
      <c r="BL56" s="219"/>
      <c r="BM56" s="219"/>
      <c r="BN56" s="339"/>
      <c r="BO56" s="339"/>
      <c r="BP56" s="339"/>
      <c r="BQ56" s="339"/>
      <c r="CE56" s="378"/>
    </row>
    <row r="57" spans="1:83" s="1" customFormat="1" ht="20.25">
      <c r="A57" s="73"/>
      <c r="B57" s="219"/>
      <c r="C57" s="220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20"/>
      <c r="O57" s="220"/>
      <c r="P57" s="220"/>
      <c r="Q57" s="199"/>
      <c r="R57" s="220"/>
      <c r="S57" s="220"/>
      <c r="T57" s="220"/>
      <c r="V57" s="220"/>
      <c r="W57" s="220"/>
      <c r="X57" s="220"/>
      <c r="Y57" s="2"/>
      <c r="Z57" s="219"/>
      <c r="AA57" s="219"/>
      <c r="AB57" s="219"/>
      <c r="AC57" s="21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220"/>
      <c r="AQ57" s="220"/>
      <c r="AR57" s="220"/>
      <c r="AS57" s="220"/>
      <c r="AT57" s="219"/>
      <c r="AU57" s="219"/>
      <c r="AV57" s="219"/>
      <c r="AW57" s="221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220"/>
      <c r="BK57" s="219"/>
      <c r="BL57" s="219"/>
      <c r="BM57" s="219"/>
      <c r="BN57" s="339"/>
      <c r="BO57" s="339"/>
      <c r="BP57" s="339"/>
      <c r="BQ57" s="339"/>
      <c r="BR57" s="307"/>
      <c r="BS57" s="307"/>
      <c r="BT57" s="307"/>
      <c r="BU57" s="307"/>
      <c r="BV57" s="307"/>
      <c r="BW57" s="307"/>
      <c r="BX57" s="307"/>
      <c r="BY57" s="307"/>
      <c r="CE57" s="378"/>
    </row>
    <row r="58" spans="1:83" s="1" customFormat="1" ht="20.25">
      <c r="A58" s="73"/>
      <c r="B58" s="219"/>
      <c r="C58" s="220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20"/>
      <c r="O58" s="220"/>
      <c r="P58" s="220"/>
      <c r="Q58" s="199"/>
      <c r="R58" s="220"/>
      <c r="S58" s="220"/>
      <c r="T58" s="220"/>
      <c r="V58" s="220"/>
      <c r="W58" s="220"/>
      <c r="X58" s="220"/>
      <c r="Y58" s="2"/>
      <c r="Z58" s="219"/>
      <c r="AA58" s="219"/>
      <c r="AB58" s="219"/>
      <c r="AC58" s="21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220"/>
      <c r="AQ58" s="220"/>
      <c r="AR58" s="220"/>
      <c r="AS58" s="220"/>
      <c r="AT58" s="219"/>
      <c r="AU58" s="219"/>
      <c r="AV58" s="219"/>
      <c r="AW58" s="221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220"/>
      <c r="BK58" s="219"/>
      <c r="BL58" s="219"/>
      <c r="BM58" s="219"/>
      <c r="BN58" s="339"/>
      <c r="BO58" s="339"/>
      <c r="BP58" s="339"/>
      <c r="BQ58" s="339"/>
      <c r="BR58" s="307"/>
      <c r="BS58" s="307"/>
      <c r="BT58" s="307"/>
      <c r="BU58" s="307"/>
      <c r="BV58" s="307"/>
      <c r="BW58" s="307"/>
      <c r="BX58" s="307"/>
      <c r="BY58" s="307"/>
      <c r="CE58" s="378"/>
    </row>
    <row r="59" spans="1:83" s="1" customFormat="1" ht="20.25">
      <c r="A59" s="73"/>
      <c r="B59" s="219"/>
      <c r="C59" s="22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20"/>
      <c r="O59" s="220"/>
      <c r="P59" s="220"/>
      <c r="Q59" s="199"/>
      <c r="R59" s="220"/>
      <c r="S59" s="220"/>
      <c r="T59" s="220"/>
      <c r="V59" s="220"/>
      <c r="W59" s="220"/>
      <c r="X59" s="220"/>
      <c r="Y59" s="2"/>
      <c r="Z59" s="219"/>
      <c r="AA59" s="219"/>
      <c r="AB59" s="219"/>
      <c r="AC59" s="21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220"/>
      <c r="AQ59" s="220"/>
      <c r="AR59" s="220"/>
      <c r="AS59" s="220"/>
      <c r="AT59" s="219"/>
      <c r="AU59" s="219"/>
      <c r="AV59" s="219"/>
      <c r="AW59" s="221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220"/>
      <c r="BK59" s="219"/>
      <c r="BL59" s="219"/>
      <c r="BM59" s="219"/>
      <c r="BN59" s="339"/>
      <c r="BO59" s="339"/>
      <c r="BP59" s="339"/>
      <c r="BQ59" s="339"/>
      <c r="BR59" s="307"/>
      <c r="BS59" s="307"/>
      <c r="BT59" s="307"/>
      <c r="BU59" s="307"/>
      <c r="BV59" s="307"/>
      <c r="BW59" s="307"/>
      <c r="BX59" s="307"/>
      <c r="BY59" s="307"/>
      <c r="CE59" s="378"/>
    </row>
    <row r="60" spans="1:83" s="1" customFormat="1" ht="20.25">
      <c r="A60" s="73"/>
      <c r="B60" s="219"/>
      <c r="C60" s="220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199"/>
      <c r="R60" s="220"/>
      <c r="S60" s="220"/>
      <c r="T60" s="220"/>
      <c r="V60" s="220"/>
      <c r="W60" s="220"/>
      <c r="X60" s="220"/>
      <c r="Y60" s="2"/>
      <c r="Z60" s="219"/>
      <c r="AA60" s="219"/>
      <c r="AB60" s="219"/>
      <c r="AC60" s="21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220"/>
      <c r="AQ60" s="220"/>
      <c r="AR60" s="220"/>
      <c r="AS60" s="220"/>
      <c r="AT60" s="219"/>
      <c r="AU60" s="219"/>
      <c r="AV60" s="219"/>
      <c r="AW60" s="221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220"/>
      <c r="BK60" s="219"/>
      <c r="BL60" s="219"/>
      <c r="BM60" s="219"/>
      <c r="BN60" s="339"/>
      <c r="BO60" s="339"/>
      <c r="BP60" s="339"/>
      <c r="BQ60" s="339"/>
      <c r="BR60" s="307"/>
      <c r="BS60" s="307"/>
      <c r="BT60" s="307"/>
      <c r="BU60" s="307"/>
      <c r="BV60" s="307"/>
      <c r="BW60" s="307"/>
      <c r="BX60" s="307"/>
      <c r="BY60" s="307"/>
      <c r="CE60" s="378"/>
    </row>
    <row r="61" spans="1:83" s="1" customFormat="1" ht="20.25">
      <c r="A61" s="73"/>
      <c r="B61" s="219"/>
      <c r="C61" s="220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20"/>
      <c r="O61" s="220"/>
      <c r="P61" s="220"/>
      <c r="Q61" s="199"/>
      <c r="R61" s="220"/>
      <c r="S61" s="220"/>
      <c r="T61" s="220"/>
      <c r="V61" s="220"/>
      <c r="W61" s="220"/>
      <c r="X61" s="220"/>
      <c r="Y61" s="2"/>
      <c r="Z61" s="219"/>
      <c r="AA61" s="219"/>
      <c r="AB61" s="219"/>
      <c r="AC61" s="21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220"/>
      <c r="AQ61" s="220"/>
      <c r="AR61" s="220"/>
      <c r="AS61" s="220"/>
      <c r="AT61" s="219"/>
      <c r="AU61" s="219"/>
      <c r="AV61" s="219"/>
      <c r="AW61" s="221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220"/>
      <c r="BK61" s="219"/>
      <c r="BL61" s="219"/>
      <c r="BM61" s="219"/>
      <c r="BN61" s="339"/>
      <c r="BO61" s="339"/>
      <c r="BP61" s="339"/>
      <c r="BQ61" s="339"/>
      <c r="BR61" s="307"/>
      <c r="BS61" s="307"/>
      <c r="BT61" s="307"/>
      <c r="BU61" s="307"/>
      <c r="BV61" s="307"/>
      <c r="BW61" s="307"/>
      <c r="BX61" s="307"/>
      <c r="BY61" s="307"/>
      <c r="CE61" s="378"/>
    </row>
    <row r="62" spans="1:83" s="1" customFormat="1" ht="20.25">
      <c r="A62" s="73"/>
      <c r="B62" s="219"/>
      <c r="C62" s="220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20"/>
      <c r="O62" s="220"/>
      <c r="P62" s="220"/>
      <c r="Q62" s="199"/>
      <c r="R62" s="220"/>
      <c r="S62" s="220"/>
      <c r="T62" s="220"/>
      <c r="V62" s="220"/>
      <c r="W62" s="220"/>
      <c r="X62" s="220"/>
      <c r="Y62" s="2"/>
      <c r="Z62" s="219"/>
      <c r="AA62" s="219"/>
      <c r="AB62" s="219"/>
      <c r="AC62" s="21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220"/>
      <c r="AQ62" s="220"/>
      <c r="AR62" s="220"/>
      <c r="AS62" s="220"/>
      <c r="AT62" s="219"/>
      <c r="AU62" s="219"/>
      <c r="AV62" s="219"/>
      <c r="AW62" s="221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220"/>
      <c r="BK62" s="219"/>
      <c r="BL62" s="219"/>
      <c r="BM62" s="219"/>
      <c r="BN62" s="339"/>
      <c r="BO62" s="339"/>
      <c r="BP62" s="339"/>
      <c r="BQ62" s="339"/>
      <c r="BR62" s="307"/>
      <c r="BS62" s="307"/>
      <c r="BT62" s="307"/>
      <c r="BU62" s="307"/>
      <c r="BV62" s="307"/>
      <c r="BW62" s="307"/>
      <c r="BX62" s="307"/>
      <c r="BY62" s="307"/>
      <c r="CE62" s="378"/>
    </row>
    <row r="63" spans="1:83" s="1" customFormat="1" ht="20.25">
      <c r="A63" s="73"/>
      <c r="B63" s="219"/>
      <c r="C63" s="220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20"/>
      <c r="O63" s="220"/>
      <c r="P63" s="220"/>
      <c r="Q63" s="199"/>
      <c r="R63" s="220"/>
      <c r="S63" s="220"/>
      <c r="T63" s="220"/>
      <c r="V63" s="220"/>
      <c r="W63" s="220"/>
      <c r="X63" s="220"/>
      <c r="Y63" s="2"/>
      <c r="Z63" s="219"/>
      <c r="AA63" s="219"/>
      <c r="AB63" s="219"/>
      <c r="AC63" s="21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220"/>
      <c r="AQ63" s="220"/>
      <c r="AR63" s="220"/>
      <c r="AS63" s="220"/>
      <c r="AT63" s="219"/>
      <c r="AU63" s="219"/>
      <c r="AV63" s="219"/>
      <c r="AW63" s="221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220"/>
      <c r="BK63" s="219"/>
      <c r="BL63" s="219"/>
      <c r="BM63" s="219"/>
      <c r="BN63" s="339"/>
      <c r="BO63" s="339"/>
      <c r="BP63" s="339"/>
      <c r="BQ63" s="339"/>
      <c r="BR63" s="307"/>
      <c r="BS63" s="307"/>
      <c r="BT63" s="307"/>
      <c r="BU63" s="307"/>
      <c r="BV63" s="307"/>
      <c r="BW63" s="307"/>
      <c r="BX63" s="307"/>
      <c r="BY63" s="307"/>
      <c r="CE63" s="378"/>
    </row>
  </sheetData>
  <sheetProtection/>
  <mergeCells count="79">
    <mergeCell ref="CE3:CE4"/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10.25390625" style="0" customWidth="1"/>
    <col min="34" max="35" width="9.37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625" style="0" bestFit="1" customWidth="1"/>
    <col min="72" max="72" width="9.375" style="0" customWidth="1"/>
    <col min="73" max="73" width="8.625" style="0" customWidth="1"/>
    <col min="74" max="74" width="10.375" style="0" customWidth="1"/>
    <col min="75" max="75" width="12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151</v>
      </c>
    </row>
    <row r="2" spans="2:80" ht="18">
      <c r="B2" s="75"/>
      <c r="C2" s="484" t="s">
        <v>155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76"/>
      <c r="O2" s="76"/>
      <c r="P2" s="76"/>
      <c r="Q2" s="76"/>
      <c r="R2" s="76"/>
      <c r="S2" s="76"/>
      <c r="T2" s="76"/>
      <c r="U2" s="76"/>
      <c r="V2" s="278"/>
      <c r="W2" s="77"/>
      <c r="X2" s="77"/>
      <c r="Y2" s="77"/>
      <c r="Z2" s="76"/>
      <c r="AA2" s="76"/>
      <c r="AF2" s="76"/>
      <c r="AG2" s="76"/>
      <c r="AL2" s="76"/>
      <c r="AM2" s="76"/>
      <c r="AR2" s="76"/>
      <c r="AS2" s="76"/>
      <c r="AX2" s="76"/>
      <c r="AY2" s="76"/>
      <c r="BD2" s="76"/>
      <c r="BE2" s="76"/>
      <c r="BJ2" s="76"/>
      <c r="BK2" s="76"/>
      <c r="BP2" s="76"/>
      <c r="BQ2" s="76"/>
      <c r="BV2" s="76"/>
      <c r="BW2" s="76"/>
      <c r="CB2" s="76"/>
    </row>
    <row r="3" spans="3:80" ht="15.75"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79"/>
      <c r="O3" s="79"/>
      <c r="P3" s="79"/>
      <c r="Q3" s="79"/>
      <c r="R3" s="79"/>
      <c r="S3" s="79"/>
      <c r="T3" s="79"/>
      <c r="U3" s="78"/>
      <c r="Z3" s="79"/>
      <c r="AA3" s="78"/>
      <c r="AF3" s="79"/>
      <c r="AG3" s="78"/>
      <c r="AL3" s="79"/>
      <c r="AM3" s="78"/>
      <c r="AR3" s="79"/>
      <c r="AS3" s="78"/>
      <c r="AX3" s="79"/>
      <c r="AY3" s="78"/>
      <c r="BD3" s="79"/>
      <c r="BE3" s="78"/>
      <c r="BJ3" s="79"/>
      <c r="BK3" s="78"/>
      <c r="BP3" s="79"/>
      <c r="BQ3" s="78"/>
      <c r="BV3" s="79"/>
      <c r="BW3" s="78"/>
      <c r="CB3" s="79"/>
    </row>
    <row r="4" spans="1:80" s="81" customFormat="1" ht="12.75" customHeight="1">
      <c r="A4" s="80" t="s">
        <v>156</v>
      </c>
      <c r="B4" s="80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82"/>
      <c r="P4" s="82"/>
      <c r="R4" s="82"/>
      <c r="S4" s="82"/>
      <c r="T4" s="82"/>
      <c r="V4" s="82"/>
      <c r="X4" s="82"/>
      <c r="Y4" s="82"/>
      <c r="Z4" s="82"/>
      <c r="AB4" s="82"/>
      <c r="AD4" s="82"/>
      <c r="AE4" s="82"/>
      <c r="AF4" s="82"/>
      <c r="AH4" s="82"/>
      <c r="AJ4" s="82"/>
      <c r="AK4" s="82"/>
      <c r="AL4" s="82"/>
      <c r="AN4" s="82"/>
      <c r="AP4" s="82"/>
      <c r="AQ4" s="82"/>
      <c r="AR4" s="82"/>
      <c r="AT4" s="82"/>
      <c r="AV4" s="82"/>
      <c r="AW4" s="82"/>
      <c r="AX4" s="82"/>
      <c r="AZ4" s="82"/>
      <c r="BB4" s="82"/>
      <c r="BC4" s="82"/>
      <c r="BD4" s="82"/>
      <c r="BF4" s="83"/>
      <c r="BG4" s="83"/>
      <c r="BH4" s="83"/>
      <c r="BI4" s="83"/>
      <c r="BJ4" s="82"/>
      <c r="BL4" s="82"/>
      <c r="BN4" s="82"/>
      <c r="BO4" s="82"/>
      <c r="BP4" s="82"/>
      <c r="BR4" s="82"/>
      <c r="BT4" s="82"/>
      <c r="BU4" s="82"/>
      <c r="BV4" s="82"/>
      <c r="BX4" s="82"/>
      <c r="CB4" s="82"/>
    </row>
    <row r="5" spans="1:80" s="81" customFormat="1" ht="12.75" customHeight="1" thickBot="1">
      <c r="A5" s="84"/>
      <c r="B5" s="80"/>
      <c r="F5" s="82"/>
      <c r="G5" s="82"/>
      <c r="H5" s="82"/>
      <c r="J5" s="82"/>
      <c r="L5" s="82"/>
      <c r="M5" s="82"/>
      <c r="N5" s="82"/>
      <c r="P5" s="82"/>
      <c r="R5" s="82"/>
      <c r="S5" s="82"/>
      <c r="T5" s="82"/>
      <c r="V5" s="82"/>
      <c r="X5" s="82"/>
      <c r="Y5" s="82"/>
      <c r="Z5" s="82"/>
      <c r="AB5" s="82"/>
      <c r="AD5" s="82"/>
      <c r="AE5" s="82"/>
      <c r="AF5" s="82"/>
      <c r="AH5" s="82"/>
      <c r="AJ5" s="82"/>
      <c r="AK5" s="82"/>
      <c r="AL5" s="82"/>
      <c r="AN5" s="82"/>
      <c r="AP5" s="82"/>
      <c r="AQ5" s="82"/>
      <c r="AR5" s="82"/>
      <c r="AT5" s="82"/>
      <c r="AV5" s="82"/>
      <c r="AW5" s="82"/>
      <c r="AX5" s="82"/>
      <c r="AZ5" s="82"/>
      <c r="BB5" s="82"/>
      <c r="BC5" s="82"/>
      <c r="BD5" s="82"/>
      <c r="BF5" s="83"/>
      <c r="BG5" s="83"/>
      <c r="BH5" s="83"/>
      <c r="BI5" s="83"/>
      <c r="BJ5" s="82"/>
      <c r="BL5" s="82"/>
      <c r="BN5" s="82"/>
      <c r="BO5" s="82"/>
      <c r="BP5" s="82"/>
      <c r="BR5" s="82"/>
      <c r="BT5" s="82"/>
      <c r="BU5" s="82"/>
      <c r="BV5" s="82"/>
      <c r="BX5" s="82"/>
      <c r="CB5" s="82"/>
    </row>
    <row r="6" spans="1:80" s="87" customFormat="1" ht="15" customHeight="1" thickBot="1">
      <c r="A6" s="85" t="s">
        <v>0</v>
      </c>
      <c r="B6" s="86"/>
      <c r="C6" s="515" t="s">
        <v>47</v>
      </c>
      <c r="D6" s="516"/>
      <c r="E6" s="516"/>
      <c r="F6" s="516"/>
      <c r="G6" s="516"/>
      <c r="H6" s="517"/>
      <c r="I6" s="515" t="s">
        <v>48</v>
      </c>
      <c r="J6" s="516"/>
      <c r="K6" s="516"/>
      <c r="L6" s="516"/>
      <c r="M6" s="518"/>
      <c r="N6" s="277"/>
      <c r="O6" s="515" t="s">
        <v>49</v>
      </c>
      <c r="P6" s="516"/>
      <c r="Q6" s="516"/>
      <c r="R6" s="516"/>
      <c r="S6" s="518"/>
      <c r="T6" s="277"/>
      <c r="U6" s="515" t="s">
        <v>50</v>
      </c>
      <c r="V6" s="516"/>
      <c r="W6" s="516"/>
      <c r="X6" s="516"/>
      <c r="Y6" s="518"/>
      <c r="Z6" s="277"/>
      <c r="AA6" s="515" t="s">
        <v>51</v>
      </c>
      <c r="AB6" s="516"/>
      <c r="AC6" s="516"/>
      <c r="AD6" s="516"/>
      <c r="AE6" s="518"/>
      <c r="AF6" s="277"/>
      <c r="AG6" s="515" t="s">
        <v>52</v>
      </c>
      <c r="AH6" s="516"/>
      <c r="AI6" s="516"/>
      <c r="AJ6" s="516"/>
      <c r="AK6" s="518"/>
      <c r="AL6" s="277"/>
      <c r="AM6" s="515" t="s">
        <v>53</v>
      </c>
      <c r="AN6" s="516"/>
      <c r="AO6" s="516"/>
      <c r="AP6" s="516"/>
      <c r="AQ6" s="518"/>
      <c r="AR6" s="277"/>
      <c r="AS6" s="515" t="s">
        <v>54</v>
      </c>
      <c r="AT6" s="516"/>
      <c r="AU6" s="516"/>
      <c r="AV6" s="516"/>
      <c r="AW6" s="518"/>
      <c r="AX6" s="277"/>
      <c r="AY6" s="515" t="s">
        <v>55</v>
      </c>
      <c r="AZ6" s="516"/>
      <c r="BA6" s="516"/>
      <c r="BB6" s="516"/>
      <c r="BC6" s="518"/>
      <c r="BD6" s="277"/>
      <c r="BE6" s="515" t="s">
        <v>56</v>
      </c>
      <c r="BF6" s="516"/>
      <c r="BG6" s="516"/>
      <c r="BH6" s="516"/>
      <c r="BI6" s="518"/>
      <c r="BJ6" s="277"/>
      <c r="BK6" s="515" t="s">
        <v>57</v>
      </c>
      <c r="BL6" s="516"/>
      <c r="BM6" s="516"/>
      <c r="BN6" s="516"/>
      <c r="BO6" s="518"/>
      <c r="BP6" s="277"/>
      <c r="BQ6" s="515" t="s">
        <v>58</v>
      </c>
      <c r="BR6" s="516"/>
      <c r="BS6" s="516"/>
      <c r="BT6" s="516"/>
      <c r="BU6" s="518"/>
      <c r="BV6" s="277"/>
      <c r="BW6" s="485" t="s">
        <v>59</v>
      </c>
      <c r="BX6" s="486"/>
      <c r="BY6" s="486"/>
      <c r="BZ6" s="487"/>
      <c r="CA6" s="487"/>
      <c r="CB6" s="279"/>
    </row>
    <row r="7" spans="1:80" s="90" customFormat="1" ht="15" customHeight="1">
      <c r="A7" s="88"/>
      <c r="B7" s="89"/>
      <c r="C7" s="280">
        <v>2022</v>
      </c>
      <c r="D7" s="481" t="s">
        <v>153</v>
      </c>
      <c r="E7" s="482"/>
      <c r="F7" s="479" t="s">
        <v>141</v>
      </c>
      <c r="G7" s="483"/>
      <c r="H7" s="281" t="s">
        <v>142</v>
      </c>
      <c r="I7" s="280">
        <v>2022</v>
      </c>
      <c r="J7" s="481" t="s">
        <v>153</v>
      </c>
      <c r="K7" s="482"/>
      <c r="L7" s="479" t="s">
        <v>141</v>
      </c>
      <c r="M7" s="480"/>
      <c r="N7" s="281" t="s">
        <v>142</v>
      </c>
      <c r="O7" s="280">
        <v>2022</v>
      </c>
      <c r="P7" s="481" t="s">
        <v>153</v>
      </c>
      <c r="Q7" s="482"/>
      <c r="R7" s="479" t="s">
        <v>141</v>
      </c>
      <c r="S7" s="480"/>
      <c r="T7" s="281" t="s">
        <v>142</v>
      </c>
      <c r="U7" s="280">
        <v>2022</v>
      </c>
      <c r="V7" s="481" t="s">
        <v>153</v>
      </c>
      <c r="W7" s="482"/>
      <c r="X7" s="479" t="s">
        <v>141</v>
      </c>
      <c r="Y7" s="480"/>
      <c r="Z7" s="281" t="s">
        <v>142</v>
      </c>
      <c r="AA7" s="280">
        <v>2022</v>
      </c>
      <c r="AB7" s="481" t="s">
        <v>153</v>
      </c>
      <c r="AC7" s="482"/>
      <c r="AD7" s="479" t="s">
        <v>141</v>
      </c>
      <c r="AE7" s="480"/>
      <c r="AF7" s="281" t="s">
        <v>142</v>
      </c>
      <c r="AG7" s="280">
        <v>2022</v>
      </c>
      <c r="AH7" s="481" t="s">
        <v>153</v>
      </c>
      <c r="AI7" s="482"/>
      <c r="AJ7" s="479" t="s">
        <v>141</v>
      </c>
      <c r="AK7" s="480"/>
      <c r="AL7" s="281" t="s">
        <v>142</v>
      </c>
      <c r="AM7" s="280">
        <v>2022</v>
      </c>
      <c r="AN7" s="481" t="s">
        <v>153</v>
      </c>
      <c r="AO7" s="482"/>
      <c r="AP7" s="479" t="s">
        <v>141</v>
      </c>
      <c r="AQ7" s="480"/>
      <c r="AR7" s="281" t="s">
        <v>142</v>
      </c>
      <c r="AS7" s="280">
        <v>2022</v>
      </c>
      <c r="AT7" s="481" t="s">
        <v>153</v>
      </c>
      <c r="AU7" s="482"/>
      <c r="AV7" s="479" t="s">
        <v>141</v>
      </c>
      <c r="AW7" s="480"/>
      <c r="AX7" s="281" t="s">
        <v>142</v>
      </c>
      <c r="AY7" s="280">
        <v>2022</v>
      </c>
      <c r="AZ7" s="481" t="s">
        <v>153</v>
      </c>
      <c r="BA7" s="482"/>
      <c r="BB7" s="479" t="s">
        <v>141</v>
      </c>
      <c r="BC7" s="480"/>
      <c r="BD7" s="281" t="s">
        <v>142</v>
      </c>
      <c r="BE7" s="280">
        <v>2022</v>
      </c>
      <c r="BF7" s="481" t="s">
        <v>153</v>
      </c>
      <c r="BG7" s="482"/>
      <c r="BH7" s="479" t="s">
        <v>141</v>
      </c>
      <c r="BI7" s="480"/>
      <c r="BJ7" s="281" t="s">
        <v>142</v>
      </c>
      <c r="BK7" s="280">
        <v>2022</v>
      </c>
      <c r="BL7" s="481" t="s">
        <v>153</v>
      </c>
      <c r="BM7" s="482"/>
      <c r="BN7" s="479" t="s">
        <v>141</v>
      </c>
      <c r="BO7" s="480"/>
      <c r="BP7" s="281" t="s">
        <v>142</v>
      </c>
      <c r="BQ7" s="280">
        <v>2022</v>
      </c>
      <c r="BR7" s="481" t="s">
        <v>153</v>
      </c>
      <c r="BS7" s="482"/>
      <c r="BT7" s="479" t="s">
        <v>141</v>
      </c>
      <c r="BU7" s="480"/>
      <c r="BV7" s="281" t="s">
        <v>142</v>
      </c>
      <c r="BW7" s="280">
        <v>2022</v>
      </c>
      <c r="BX7" s="481" t="s">
        <v>153</v>
      </c>
      <c r="BY7" s="482"/>
      <c r="BZ7" s="488" t="s">
        <v>141</v>
      </c>
      <c r="CA7" s="488"/>
      <c r="CB7" s="282" t="s">
        <v>142</v>
      </c>
    </row>
    <row r="8" spans="1:81" ht="25.5">
      <c r="A8" s="223"/>
      <c r="B8" s="224"/>
      <c r="C8" s="225" t="s">
        <v>16</v>
      </c>
      <c r="D8" s="91" t="s">
        <v>16</v>
      </c>
      <c r="E8" s="91" t="s">
        <v>17</v>
      </c>
      <c r="F8" s="226" t="s">
        <v>60</v>
      </c>
      <c r="G8" s="226" t="s">
        <v>20</v>
      </c>
      <c r="H8" s="341" t="s">
        <v>143</v>
      </c>
      <c r="I8" s="342" t="s">
        <v>16</v>
      </c>
      <c r="J8" s="343" t="s">
        <v>16</v>
      </c>
      <c r="K8" s="91" t="s">
        <v>17</v>
      </c>
      <c r="L8" s="226" t="s">
        <v>60</v>
      </c>
      <c r="M8" s="198" t="s">
        <v>20</v>
      </c>
      <c r="N8" s="283" t="s">
        <v>143</v>
      </c>
      <c r="O8" s="225" t="s">
        <v>16</v>
      </c>
      <c r="P8" s="91" t="s">
        <v>16</v>
      </c>
      <c r="Q8" s="91" t="s">
        <v>17</v>
      </c>
      <c r="R8" s="226" t="s">
        <v>60</v>
      </c>
      <c r="S8" s="198" t="s">
        <v>20</v>
      </c>
      <c r="T8" s="283" t="s">
        <v>143</v>
      </c>
      <c r="U8" s="225" t="s">
        <v>16</v>
      </c>
      <c r="V8" s="91" t="s">
        <v>16</v>
      </c>
      <c r="W8" s="91" t="s">
        <v>17</v>
      </c>
      <c r="X8" s="226" t="s">
        <v>60</v>
      </c>
      <c r="Y8" s="198" t="s">
        <v>20</v>
      </c>
      <c r="Z8" s="283" t="s">
        <v>143</v>
      </c>
      <c r="AA8" s="225" t="s">
        <v>16</v>
      </c>
      <c r="AB8" s="91" t="s">
        <v>16</v>
      </c>
      <c r="AC8" s="91" t="s">
        <v>17</v>
      </c>
      <c r="AD8" s="226" t="s">
        <v>60</v>
      </c>
      <c r="AE8" s="198" t="s">
        <v>20</v>
      </c>
      <c r="AF8" s="283" t="s">
        <v>143</v>
      </c>
      <c r="AG8" s="225" t="s">
        <v>16</v>
      </c>
      <c r="AH8" s="91" t="s">
        <v>16</v>
      </c>
      <c r="AI8" s="91" t="s">
        <v>17</v>
      </c>
      <c r="AJ8" s="226" t="s">
        <v>60</v>
      </c>
      <c r="AK8" s="198" t="s">
        <v>20</v>
      </c>
      <c r="AL8" s="283" t="s">
        <v>143</v>
      </c>
      <c r="AM8" s="225" t="s">
        <v>16</v>
      </c>
      <c r="AN8" s="91" t="s">
        <v>16</v>
      </c>
      <c r="AO8" s="91" t="s">
        <v>17</v>
      </c>
      <c r="AP8" s="226" t="s">
        <v>60</v>
      </c>
      <c r="AQ8" s="198" t="s">
        <v>20</v>
      </c>
      <c r="AR8" s="283" t="s">
        <v>143</v>
      </c>
      <c r="AS8" s="225" t="s">
        <v>16</v>
      </c>
      <c r="AT8" s="91" t="s">
        <v>16</v>
      </c>
      <c r="AU8" s="91" t="s">
        <v>17</v>
      </c>
      <c r="AV8" s="226" t="s">
        <v>60</v>
      </c>
      <c r="AW8" s="198" t="s">
        <v>20</v>
      </c>
      <c r="AX8" s="283" t="s">
        <v>143</v>
      </c>
      <c r="AY8" s="225" t="s">
        <v>16</v>
      </c>
      <c r="AZ8" s="91" t="s">
        <v>16</v>
      </c>
      <c r="BA8" s="91" t="s">
        <v>17</v>
      </c>
      <c r="BB8" s="226" t="s">
        <v>60</v>
      </c>
      <c r="BC8" s="198" t="s">
        <v>20</v>
      </c>
      <c r="BD8" s="283" t="s">
        <v>143</v>
      </c>
      <c r="BE8" s="225" t="s">
        <v>16</v>
      </c>
      <c r="BF8" s="91" t="s">
        <v>16</v>
      </c>
      <c r="BG8" s="91" t="s">
        <v>17</v>
      </c>
      <c r="BH8" s="226" t="s">
        <v>60</v>
      </c>
      <c r="BI8" s="198" t="s">
        <v>20</v>
      </c>
      <c r="BJ8" s="283" t="s">
        <v>143</v>
      </c>
      <c r="BK8" s="225" t="s">
        <v>16</v>
      </c>
      <c r="BL8" s="91" t="s">
        <v>16</v>
      </c>
      <c r="BM8" s="91" t="s">
        <v>17</v>
      </c>
      <c r="BN8" s="226" t="s">
        <v>60</v>
      </c>
      <c r="BO8" s="198" t="s">
        <v>20</v>
      </c>
      <c r="BP8" s="283" t="s">
        <v>143</v>
      </c>
      <c r="BQ8" s="225" t="s">
        <v>16</v>
      </c>
      <c r="BR8" s="91" t="s">
        <v>16</v>
      </c>
      <c r="BS8" s="91" t="s">
        <v>17</v>
      </c>
      <c r="BT8" s="226" t="s">
        <v>60</v>
      </c>
      <c r="BU8" s="198" t="s">
        <v>20</v>
      </c>
      <c r="BV8" s="283" t="s">
        <v>143</v>
      </c>
      <c r="BW8" s="225" t="s">
        <v>16</v>
      </c>
      <c r="BX8" s="91" t="s">
        <v>16</v>
      </c>
      <c r="BY8" s="91" t="s">
        <v>17</v>
      </c>
      <c r="BZ8" s="226" t="s">
        <v>60</v>
      </c>
      <c r="CA8" s="226" t="s">
        <v>20</v>
      </c>
      <c r="CB8" s="284" t="s">
        <v>143</v>
      </c>
      <c r="CC8" s="285"/>
    </row>
    <row r="9" spans="1:80" s="233" customFormat="1" ht="12.75">
      <c r="A9" s="227" t="s">
        <v>61</v>
      </c>
      <c r="B9" s="228"/>
      <c r="C9" s="229">
        <f>SUM(C10:C18)</f>
        <v>148116.5</v>
      </c>
      <c r="D9" s="230">
        <f>SUM(D10:D18)</f>
        <v>52903.3</v>
      </c>
      <c r="E9" s="231">
        <f>SUM(E10:E18)</f>
        <v>47061.799999999996</v>
      </c>
      <c r="F9" s="230">
        <f>E9-D9</f>
        <v>-5841.500000000007</v>
      </c>
      <c r="G9" s="230">
        <f>E9/D9%</f>
        <v>88.95815572941574</v>
      </c>
      <c r="H9" s="286">
        <f aca="true" t="shared" si="0" ref="H9:H16">E9/C9%</f>
        <v>31.77350261449602</v>
      </c>
      <c r="I9" s="230">
        <f>SUM(I10:I18)</f>
        <v>4880</v>
      </c>
      <c r="J9" s="344">
        <f>SUM(J10:J18)</f>
        <v>1260</v>
      </c>
      <c r="K9" s="231">
        <f>SUM(K10:K18)</f>
        <v>979.8</v>
      </c>
      <c r="L9" s="230">
        <f>K9-J9</f>
        <v>-280.20000000000005</v>
      </c>
      <c r="M9" s="232">
        <f>K9/J9%</f>
        <v>77.76190476190476</v>
      </c>
      <c r="N9" s="286">
        <f>K9/I9%</f>
        <v>20.077868852459016</v>
      </c>
      <c r="O9" s="229">
        <f>SUM(O10:O18)</f>
        <v>8848.6</v>
      </c>
      <c r="P9" s="230">
        <f>SUM(P10:P18)</f>
        <v>3171.9999999999995</v>
      </c>
      <c r="Q9" s="231">
        <f>SUM(Q10:Q18)</f>
        <v>3018.4</v>
      </c>
      <c r="R9" s="230">
        <f>Q9-P9</f>
        <v>-153.59999999999945</v>
      </c>
      <c r="S9" s="232">
        <f>Q9/P9%</f>
        <v>95.15762925598993</v>
      </c>
      <c r="T9" s="286">
        <f>Q9/O9%</f>
        <v>34.111610876296815</v>
      </c>
      <c r="U9" s="229">
        <f>SUM(U10:U18)</f>
        <v>10766.6</v>
      </c>
      <c r="V9" s="230">
        <f>SUM(V10:V18)</f>
        <v>4144.1</v>
      </c>
      <c r="W9" s="231">
        <f>SUM(W10:W18)</f>
        <v>4306.5</v>
      </c>
      <c r="X9" s="230">
        <f>W9-V9</f>
        <v>162.39999999999964</v>
      </c>
      <c r="Y9" s="232">
        <f>W9/V9%</f>
        <v>103.91882435269419</v>
      </c>
      <c r="Z9" s="286">
        <f>W9/U9%</f>
        <v>39.998699682350974</v>
      </c>
      <c r="AA9" s="229">
        <f>SUM(AA10:AA18)</f>
        <v>7254.500000000001</v>
      </c>
      <c r="AB9" s="230">
        <f>SUM(AB10:AB18)</f>
        <v>1357.5</v>
      </c>
      <c r="AC9" s="230">
        <f>SUM(AC10:AC18)</f>
        <v>1741.3000000000002</v>
      </c>
      <c r="AD9" s="230">
        <f>AC9-AB9</f>
        <v>383.8000000000002</v>
      </c>
      <c r="AE9" s="232">
        <f>AC9/AB9%</f>
        <v>128.27255985267038</v>
      </c>
      <c r="AF9" s="286">
        <f>AC9/AA9%</f>
        <v>24.003032600454887</v>
      </c>
      <c r="AG9" s="229">
        <f>SUM(AG10:AG18)</f>
        <v>4591.400000000001</v>
      </c>
      <c r="AH9" s="230">
        <f>SUM(AH10:AH18)</f>
        <v>1298.1</v>
      </c>
      <c r="AI9" s="231">
        <f>SUM(AI10:AI18)</f>
        <v>1460.6</v>
      </c>
      <c r="AJ9" s="230">
        <f>AI9-AH9</f>
        <v>162.5</v>
      </c>
      <c r="AK9" s="232">
        <f>AI9/AH9%</f>
        <v>112.51829597103459</v>
      </c>
      <c r="AL9" s="286">
        <f>AI9/AG9%</f>
        <v>31.81164786339678</v>
      </c>
      <c r="AM9" s="229">
        <f>SUM(AM10:AM18)</f>
        <v>4959.099999999999</v>
      </c>
      <c r="AN9" s="230">
        <f>SUM(AN10:AN18)</f>
        <v>1356.8999999999999</v>
      </c>
      <c r="AO9" s="231">
        <f>SUM(AO10:AO18)</f>
        <v>2089.1</v>
      </c>
      <c r="AP9" s="230">
        <f>AO9-AN9</f>
        <v>732.2</v>
      </c>
      <c r="AQ9" s="232">
        <f>AO9/AN9%</f>
        <v>153.96123516839856</v>
      </c>
      <c r="AR9" s="286">
        <f>AO9/AM9%</f>
        <v>42.12659555161219</v>
      </c>
      <c r="AS9" s="229">
        <f>SUM(AS10:AS18)</f>
        <v>4735.400000000001</v>
      </c>
      <c r="AT9" s="230">
        <f>SUM(AT10:AT18)</f>
        <v>1402.3999999999999</v>
      </c>
      <c r="AU9" s="231">
        <f>SUM(AU10:AU18)</f>
        <v>1327.8999999999999</v>
      </c>
      <c r="AV9" s="230">
        <f aca="true" t="shared" si="1" ref="AV9:AV33">AU9-AT9</f>
        <v>-74.5</v>
      </c>
      <c r="AW9" s="232">
        <f aca="true" t="shared" si="2" ref="AW9:AW32">AU9/AT9%</f>
        <v>94.68767826583</v>
      </c>
      <c r="AX9" s="286">
        <f>AU9/AS9%</f>
        <v>28.041981669975076</v>
      </c>
      <c r="AY9" s="229">
        <f>SUM(AY10:AY18)</f>
        <v>8884.7</v>
      </c>
      <c r="AZ9" s="230">
        <f>SUM(AZ10:AZ18)</f>
        <v>3354.8</v>
      </c>
      <c r="BA9" s="231">
        <f>SUM(BA10:BA18)</f>
        <v>3115</v>
      </c>
      <c r="BB9" s="230">
        <f aca="true" t="shared" si="3" ref="BB9:BB32">BA9-AZ9</f>
        <v>-239.80000000000018</v>
      </c>
      <c r="BC9" s="232">
        <f>BA9/AZ9%</f>
        <v>92.852032908072</v>
      </c>
      <c r="BD9" s="286">
        <f>BA9/AY9%</f>
        <v>35.060272153252214</v>
      </c>
      <c r="BE9" s="229">
        <f>SUM(BE10:BE18)</f>
        <v>1807.1000000000001</v>
      </c>
      <c r="BF9" s="230">
        <f>SUM(BF10:BF18)</f>
        <v>459.1</v>
      </c>
      <c r="BG9" s="231">
        <f>SUM(BG10:BG18)</f>
        <v>483</v>
      </c>
      <c r="BH9" s="230">
        <f>BG9-BF9</f>
        <v>23.899999999999977</v>
      </c>
      <c r="BI9" s="232">
        <f>BG9/BF9%</f>
        <v>105.20583750816814</v>
      </c>
      <c r="BJ9" s="286">
        <f>BG9/BE9%</f>
        <v>26.72790659067013</v>
      </c>
      <c r="BK9" s="229">
        <f>SUM(BK10:BK18)</f>
        <v>4021.5</v>
      </c>
      <c r="BL9" s="230">
        <f>SUM(BL10:BL18)</f>
        <v>1460.1</v>
      </c>
      <c r="BM9" s="231">
        <f>SUM(BM10:BM18)</f>
        <v>1581.7</v>
      </c>
      <c r="BN9" s="230">
        <f>BM9-BL9</f>
        <v>121.60000000000014</v>
      </c>
      <c r="BO9" s="232">
        <f aca="true" t="shared" si="4" ref="BO9:BO17">BM9/BL9%</f>
        <v>108.32819669885625</v>
      </c>
      <c r="BP9" s="286">
        <f>BM9/BK9%</f>
        <v>39.33109536242695</v>
      </c>
      <c r="BQ9" s="229">
        <f>SUM(BQ10:BQ18)</f>
        <v>17558.2</v>
      </c>
      <c r="BR9" s="230">
        <f>SUM(BR10:BR18)</f>
        <v>6210.7</v>
      </c>
      <c r="BS9" s="231">
        <f>SUM(BS10:BS18)</f>
        <v>23724.7</v>
      </c>
      <c r="BT9" s="230">
        <f>BS9-BR9</f>
        <v>17514</v>
      </c>
      <c r="BU9" s="232">
        <f aca="true" t="shared" si="5" ref="BU9:BU17">BS9/BR9%</f>
        <v>381.99719838343503</v>
      </c>
      <c r="BV9" s="286">
        <f>BS9/BQ9%</f>
        <v>135.12034263193266</v>
      </c>
      <c r="BW9" s="229">
        <f>C9+I9+O9+U9+AA9+AG9+AM9+AS9+AY9+BE9+BK9+BQ9</f>
        <v>226423.60000000003</v>
      </c>
      <c r="BX9" s="230">
        <f>D9+J9+P9+V9+AB9+AH9+AN9+AT9+AZ9+BF9+BL9+BR9</f>
        <v>78379.00000000001</v>
      </c>
      <c r="BY9" s="230">
        <f>E9+K9+Q9+W9+AC9+AI9+AO9+AU9+BA9+BG9+BM9+BS9</f>
        <v>90889.79999999999</v>
      </c>
      <c r="BZ9" s="230">
        <f>BY9-BX9</f>
        <v>12510.799999999974</v>
      </c>
      <c r="CA9" s="230">
        <f>BY9/BX9%</f>
        <v>115.96192857780778</v>
      </c>
      <c r="CB9" s="287">
        <f>BY9/BW9%</f>
        <v>40.141487018137674</v>
      </c>
    </row>
    <row r="10" spans="1:81" ht="12.75">
      <c r="A10" s="92" t="s">
        <v>62</v>
      </c>
      <c r="B10" s="93"/>
      <c r="C10" s="234">
        <v>65578.7</v>
      </c>
      <c r="D10" s="94">
        <v>27412</v>
      </c>
      <c r="E10" s="235">
        <v>23088.7</v>
      </c>
      <c r="F10" s="236">
        <f>E10-D10</f>
        <v>-4323.299999999999</v>
      </c>
      <c r="G10" s="288">
        <f>E10/D10%</f>
        <v>84.22844009922662</v>
      </c>
      <c r="H10" s="288">
        <f t="shared" si="0"/>
        <v>35.207620767108835</v>
      </c>
      <c r="I10" s="345">
        <v>960</v>
      </c>
      <c r="J10" s="235">
        <v>410</v>
      </c>
      <c r="K10" s="235">
        <v>318.1</v>
      </c>
      <c r="L10" s="236">
        <f>K10-J10</f>
        <v>-91.89999999999998</v>
      </c>
      <c r="M10" s="289">
        <f>K10/J10%</f>
        <v>77.58536585365854</v>
      </c>
      <c r="N10" s="288">
        <f>K10/I10%</f>
        <v>33.13541666666667</v>
      </c>
      <c r="O10" s="234">
        <v>1701.1</v>
      </c>
      <c r="P10" s="94">
        <v>821.3</v>
      </c>
      <c r="Q10" s="235">
        <v>678.3</v>
      </c>
      <c r="R10" s="236">
        <f>Q10-P10</f>
        <v>-143</v>
      </c>
      <c r="S10" s="289">
        <f>Q10/P10%</f>
        <v>82.58857908194327</v>
      </c>
      <c r="T10" s="288">
        <f>Q10/O10%</f>
        <v>39.874199047675035</v>
      </c>
      <c r="U10" s="234">
        <v>6452.3</v>
      </c>
      <c r="V10" s="94">
        <v>3173.3</v>
      </c>
      <c r="W10" s="235">
        <v>2877.5</v>
      </c>
      <c r="X10" s="236">
        <f>W10-V10</f>
        <v>-295.8000000000002</v>
      </c>
      <c r="Y10" s="289">
        <f>W10/V10%</f>
        <v>90.67847351337724</v>
      </c>
      <c r="Z10" s="288">
        <f>W10/U10%</f>
        <v>44.59650047269966</v>
      </c>
      <c r="AA10" s="234">
        <v>1704.9</v>
      </c>
      <c r="AB10" s="94">
        <v>535</v>
      </c>
      <c r="AC10" s="235">
        <v>370.1</v>
      </c>
      <c r="AD10" s="236">
        <f>AC10-AB10</f>
        <v>-164.89999999999998</v>
      </c>
      <c r="AE10" s="289">
        <f>AC10/AB10%</f>
        <v>69.17757009345796</v>
      </c>
      <c r="AF10" s="288">
        <f>AC10/AA10%</f>
        <v>21.708018065575697</v>
      </c>
      <c r="AG10" s="234">
        <v>1941</v>
      </c>
      <c r="AH10" s="94">
        <v>792.9</v>
      </c>
      <c r="AI10" s="235">
        <v>770.8</v>
      </c>
      <c r="AJ10" s="236">
        <f>AI10-AH10</f>
        <v>-22.100000000000023</v>
      </c>
      <c r="AK10" s="289">
        <f>AI10/AH10%</f>
        <v>97.21276327405727</v>
      </c>
      <c r="AL10" s="288">
        <f>AI10/AG10%</f>
        <v>39.71148892323544</v>
      </c>
      <c r="AM10" s="234">
        <v>622.3</v>
      </c>
      <c r="AN10" s="94">
        <v>233.2</v>
      </c>
      <c r="AO10" s="235">
        <v>208.3</v>
      </c>
      <c r="AP10" s="236">
        <f>AO10-AN10</f>
        <v>-24.899999999999977</v>
      </c>
      <c r="AQ10" s="289">
        <f>AO10/AN10%</f>
        <v>89.32246998284735</v>
      </c>
      <c r="AR10" s="288">
        <f>AO10/AM10%</f>
        <v>33.47260163908083</v>
      </c>
      <c r="AS10" s="234">
        <v>1000</v>
      </c>
      <c r="AT10" s="94">
        <v>540.6</v>
      </c>
      <c r="AU10" s="235">
        <v>319.2</v>
      </c>
      <c r="AV10" s="236">
        <f t="shared" si="1"/>
        <v>-221.40000000000003</v>
      </c>
      <c r="AW10" s="289">
        <f t="shared" si="2"/>
        <v>59.0455049944506</v>
      </c>
      <c r="AX10" s="288">
        <f>AU10/AS10%</f>
        <v>31.919999999999998</v>
      </c>
      <c r="AY10" s="234">
        <v>1856.3</v>
      </c>
      <c r="AZ10" s="94">
        <v>842.4</v>
      </c>
      <c r="BA10" s="235">
        <v>622.2</v>
      </c>
      <c r="BB10" s="236">
        <f t="shared" si="3"/>
        <v>-220.19999999999993</v>
      </c>
      <c r="BC10" s="289">
        <f>BA10/AZ10%</f>
        <v>73.86039886039887</v>
      </c>
      <c r="BD10" s="288">
        <f>BA10/AY10%</f>
        <v>33.51828906965469</v>
      </c>
      <c r="BE10" s="234">
        <v>510.7</v>
      </c>
      <c r="BF10" s="94">
        <v>258.3</v>
      </c>
      <c r="BG10" s="235">
        <v>216.7</v>
      </c>
      <c r="BH10" s="236">
        <f>BG10-BF10</f>
        <v>-41.60000000000002</v>
      </c>
      <c r="BI10" s="289">
        <f>BG10/BF10%</f>
        <v>83.89469608981803</v>
      </c>
      <c r="BJ10" s="288">
        <f>BG10/BE10%</f>
        <v>42.43195613863325</v>
      </c>
      <c r="BK10" s="234">
        <v>1240</v>
      </c>
      <c r="BL10" s="94">
        <v>543</v>
      </c>
      <c r="BM10" s="235">
        <v>456.5</v>
      </c>
      <c r="BN10" s="236">
        <f>BM10-BL10</f>
        <v>-86.5</v>
      </c>
      <c r="BO10" s="289">
        <f t="shared" si="4"/>
        <v>84.06998158379375</v>
      </c>
      <c r="BP10" s="288">
        <f>BM10/BK10%</f>
        <v>36.814516129032256</v>
      </c>
      <c r="BQ10" s="234">
        <v>4450.8</v>
      </c>
      <c r="BR10" s="94">
        <v>1786.8</v>
      </c>
      <c r="BS10" s="235">
        <v>1398.9</v>
      </c>
      <c r="BT10" s="236">
        <f>BS10-BR10</f>
        <v>-387.89999999999986</v>
      </c>
      <c r="BU10" s="289">
        <f t="shared" si="5"/>
        <v>78.29079919409</v>
      </c>
      <c r="BV10" s="288">
        <f>BS10/BQ10%</f>
        <v>31.43030466433001</v>
      </c>
      <c r="BW10" s="237">
        <f aca="true" t="shared" si="6" ref="BW10:BY17">C10+I10+O10+U10+AA10+AG10+AM10+AS10+AY10+BE10+BK10+BQ10</f>
        <v>88018.1</v>
      </c>
      <c r="BX10" s="195">
        <f t="shared" si="6"/>
        <v>37348.8</v>
      </c>
      <c r="BY10" s="195">
        <f>E10+K10+Q10+W10+AC10+AI10+AO10+AU10+BA10+BG10+BM10+BS10</f>
        <v>31325.3</v>
      </c>
      <c r="BZ10" s="236">
        <f>BY10-BX10</f>
        <v>-6023.500000000004</v>
      </c>
      <c r="CA10" s="236">
        <f>BY10/BX10%</f>
        <v>83.87230647303258</v>
      </c>
      <c r="CB10" s="290">
        <f>BY10/BW10%</f>
        <v>35.589611682142646</v>
      </c>
      <c r="CC10" s="291"/>
    </row>
    <row r="11" spans="1:81" ht="12.75">
      <c r="A11" s="92" t="s">
        <v>63</v>
      </c>
      <c r="B11" s="93"/>
      <c r="C11" s="234">
        <v>3025.5</v>
      </c>
      <c r="D11" s="94">
        <v>1578.2</v>
      </c>
      <c r="E11" s="235">
        <v>1351.8</v>
      </c>
      <c r="F11" s="236">
        <f aca="true" t="shared" si="7" ref="F11:F34">E11-D11</f>
        <v>-226.4000000000001</v>
      </c>
      <c r="G11" s="288">
        <f aca="true" t="shared" si="8" ref="G11:G26">E11/D11%</f>
        <v>85.65454315042453</v>
      </c>
      <c r="H11" s="288">
        <f t="shared" si="0"/>
        <v>44.68021814576103</v>
      </c>
      <c r="I11" s="345"/>
      <c r="J11" s="235"/>
      <c r="K11" s="235"/>
      <c r="L11" s="236">
        <f aca="true" t="shared" si="9" ref="L11:L27">K11-J11</f>
        <v>0</v>
      </c>
      <c r="M11" s="289"/>
      <c r="N11" s="288"/>
      <c r="O11" s="234"/>
      <c r="P11" s="94"/>
      <c r="Q11" s="235"/>
      <c r="R11" s="236">
        <f aca="true" t="shared" si="10" ref="R11:R34">Q11-P11</f>
        <v>0</v>
      </c>
      <c r="S11" s="289"/>
      <c r="T11" s="288"/>
      <c r="U11" s="234"/>
      <c r="V11" s="94"/>
      <c r="W11" s="235"/>
      <c r="X11" s="236">
        <f aca="true" t="shared" si="11" ref="X11:X27">W11-V11</f>
        <v>0</v>
      </c>
      <c r="Y11" s="289"/>
      <c r="Z11" s="288"/>
      <c r="AA11" s="234"/>
      <c r="AB11" s="94"/>
      <c r="AC11" s="235"/>
      <c r="AD11" s="236">
        <f aca="true" t="shared" si="12" ref="AD11:AD34">AC11-AB11</f>
        <v>0</v>
      </c>
      <c r="AE11" s="289"/>
      <c r="AF11" s="288"/>
      <c r="AG11" s="234"/>
      <c r="AH11" s="94"/>
      <c r="AI11" s="235"/>
      <c r="AJ11" s="236">
        <f aca="true" t="shared" si="13" ref="AJ11:AJ27">AI11-AH11</f>
        <v>0</v>
      </c>
      <c r="AK11" s="289"/>
      <c r="AL11" s="288"/>
      <c r="AM11" s="234"/>
      <c r="AN11" s="94"/>
      <c r="AO11" s="235"/>
      <c r="AP11" s="236">
        <f aca="true" t="shared" si="14" ref="AP11:AP27">AO11-AN11</f>
        <v>0</v>
      </c>
      <c r="AQ11" s="289"/>
      <c r="AR11" s="288"/>
      <c r="AS11" s="234"/>
      <c r="AT11" s="94"/>
      <c r="AU11" s="235"/>
      <c r="AV11" s="236">
        <f t="shared" si="1"/>
        <v>0</v>
      </c>
      <c r="AW11" s="289"/>
      <c r="AX11" s="288"/>
      <c r="AY11" s="234"/>
      <c r="AZ11" s="94"/>
      <c r="BA11" s="235"/>
      <c r="BB11" s="236">
        <f t="shared" si="3"/>
        <v>0</v>
      </c>
      <c r="BC11" s="289"/>
      <c r="BD11" s="288"/>
      <c r="BE11" s="234"/>
      <c r="BF11" s="94"/>
      <c r="BG11" s="235"/>
      <c r="BH11" s="236">
        <f aca="true" t="shared" si="15" ref="BH11:BH21">BG11-BF11</f>
        <v>0</v>
      </c>
      <c r="BI11" s="289"/>
      <c r="BJ11" s="288"/>
      <c r="BK11" s="234"/>
      <c r="BL11" s="94"/>
      <c r="BM11" s="235"/>
      <c r="BN11" s="236"/>
      <c r="BO11" s="289"/>
      <c r="BP11" s="288"/>
      <c r="BQ11" s="234">
        <v>1092.6</v>
      </c>
      <c r="BR11" s="94">
        <v>551.8</v>
      </c>
      <c r="BS11" s="235">
        <v>488.2</v>
      </c>
      <c r="BT11" s="236">
        <f>BS11-BR11</f>
        <v>-63.599999999999966</v>
      </c>
      <c r="BU11" s="289">
        <f t="shared" si="5"/>
        <v>88.47408481333817</v>
      </c>
      <c r="BV11" s="288">
        <f>BS11/BQ11%</f>
        <v>44.6824089328208</v>
      </c>
      <c r="BW11" s="237">
        <f t="shared" si="6"/>
        <v>4118.1</v>
      </c>
      <c r="BX11" s="195">
        <f t="shared" si="6"/>
        <v>2130</v>
      </c>
      <c r="BY11" s="195">
        <f t="shared" si="6"/>
        <v>1840</v>
      </c>
      <c r="BZ11" s="236">
        <f>BY11-BX11</f>
        <v>-290</v>
      </c>
      <c r="CA11" s="236">
        <f>BY11/BX11%</f>
        <v>86.3849765258216</v>
      </c>
      <c r="CB11" s="290">
        <f>BY11/BW11%</f>
        <v>44.680799397780525</v>
      </c>
      <c r="CC11" s="291"/>
    </row>
    <row r="12" spans="1:81" ht="24.75" customHeight="1" hidden="1">
      <c r="A12" s="95" t="s">
        <v>24</v>
      </c>
      <c r="B12" s="93"/>
      <c r="C12" s="234"/>
      <c r="D12" s="94"/>
      <c r="E12" s="235"/>
      <c r="F12" s="236">
        <f t="shared" si="7"/>
        <v>0</v>
      </c>
      <c r="G12" s="288" t="e">
        <f t="shared" si="8"/>
        <v>#DIV/0!</v>
      </c>
      <c r="H12" s="288" t="e">
        <f t="shared" si="0"/>
        <v>#DIV/0!</v>
      </c>
      <c r="I12" s="345"/>
      <c r="J12" s="235"/>
      <c r="K12" s="235"/>
      <c r="L12" s="236">
        <f t="shared" si="9"/>
        <v>0</v>
      </c>
      <c r="M12" s="289" t="e">
        <f aca="true" t="shared" si="16" ref="M12:M23">K12/J12%</f>
        <v>#DIV/0!</v>
      </c>
      <c r="N12" s="288" t="e">
        <f>K12/I12%</f>
        <v>#DIV/0!</v>
      </c>
      <c r="O12" s="234"/>
      <c r="P12" s="94"/>
      <c r="Q12" s="235"/>
      <c r="R12" s="236">
        <f t="shared" si="10"/>
        <v>0</v>
      </c>
      <c r="S12" s="289"/>
      <c r="T12" s="288" t="e">
        <f aca="true" t="shared" si="17" ref="T12:T34">Q12/O12%</f>
        <v>#DIV/0!</v>
      </c>
      <c r="U12" s="234"/>
      <c r="V12" s="94"/>
      <c r="W12" s="235"/>
      <c r="X12" s="236">
        <f t="shared" si="11"/>
        <v>0</v>
      </c>
      <c r="Y12" s="289" t="e">
        <f>W12/V12%</f>
        <v>#DIV/0!</v>
      </c>
      <c r="Z12" s="288"/>
      <c r="AA12" s="234"/>
      <c r="AB12" s="94"/>
      <c r="AC12" s="235"/>
      <c r="AD12" s="236">
        <f t="shared" si="12"/>
        <v>0</v>
      </c>
      <c r="AE12" s="289" t="e">
        <f aca="true" t="shared" si="18" ref="AE12:AE19">AC12/AB12%</f>
        <v>#DIV/0!</v>
      </c>
      <c r="AF12" s="288" t="e">
        <f>AC12/AA12%</f>
        <v>#DIV/0!</v>
      </c>
      <c r="AG12" s="234"/>
      <c r="AH12" s="94"/>
      <c r="AI12" s="235"/>
      <c r="AJ12" s="236">
        <f t="shared" si="13"/>
        <v>0</v>
      </c>
      <c r="AK12" s="289" t="e">
        <f aca="true" t="shared" si="19" ref="AK12:AK27">AI12/AH12%</f>
        <v>#DIV/0!</v>
      </c>
      <c r="AL12" s="288" t="e">
        <f aca="true" t="shared" si="20" ref="AL12:AL34">AI12/AG12%</f>
        <v>#DIV/0!</v>
      </c>
      <c r="AM12" s="234"/>
      <c r="AN12" s="94"/>
      <c r="AO12" s="235"/>
      <c r="AP12" s="236">
        <f t="shared" si="14"/>
        <v>0</v>
      </c>
      <c r="AQ12" s="289" t="e">
        <f aca="true" t="shared" si="21" ref="AQ12:AQ19">AO12/AN12%</f>
        <v>#DIV/0!</v>
      </c>
      <c r="AR12" s="288" t="e">
        <f aca="true" t="shared" si="22" ref="AR12:AR34">AO12/AM12%</f>
        <v>#DIV/0!</v>
      </c>
      <c r="AS12" s="234"/>
      <c r="AT12" s="94"/>
      <c r="AU12" s="235"/>
      <c r="AV12" s="236">
        <f t="shared" si="1"/>
        <v>0</v>
      </c>
      <c r="AW12" s="289" t="e">
        <f t="shared" si="2"/>
        <v>#DIV/0!</v>
      </c>
      <c r="AX12" s="288" t="e">
        <f aca="true" t="shared" si="23" ref="AX12:AX34">AU12/AS12%</f>
        <v>#DIV/0!</v>
      </c>
      <c r="AY12" s="234"/>
      <c r="AZ12" s="94"/>
      <c r="BA12" s="235"/>
      <c r="BB12" s="236">
        <f t="shared" si="3"/>
        <v>0</v>
      </c>
      <c r="BC12" s="289" t="e">
        <f>BA12/AZ12%</f>
        <v>#DIV/0!</v>
      </c>
      <c r="BD12" s="288" t="e">
        <f aca="true" t="shared" si="24" ref="BD12:BD34">BA12/AY12%</f>
        <v>#DIV/0!</v>
      </c>
      <c r="BE12" s="234"/>
      <c r="BF12" s="94"/>
      <c r="BG12" s="235"/>
      <c r="BH12" s="236">
        <f t="shared" si="15"/>
        <v>0</v>
      </c>
      <c r="BI12" s="289"/>
      <c r="BJ12" s="288" t="e">
        <f aca="true" t="shared" si="25" ref="BJ12:BJ34">BG12/BE12%</f>
        <v>#DIV/0!</v>
      </c>
      <c r="BK12" s="234"/>
      <c r="BL12" s="94"/>
      <c r="BM12" s="235"/>
      <c r="BN12" s="236">
        <f>BM12-BL12</f>
        <v>0</v>
      </c>
      <c r="BO12" s="289" t="e">
        <f t="shared" si="4"/>
        <v>#DIV/0!</v>
      </c>
      <c r="BP12" s="288" t="e">
        <f aca="true" t="shared" si="26" ref="BP12:BP34">BM12/BK12%</f>
        <v>#DIV/0!</v>
      </c>
      <c r="BQ12" s="234"/>
      <c r="BR12" s="94"/>
      <c r="BS12" s="235"/>
      <c r="BT12" s="236">
        <f aca="true" t="shared" si="27" ref="BT12:BT32">BS12-BR12</f>
        <v>0</v>
      </c>
      <c r="BU12" s="289" t="e">
        <f>BS12/BR12%</f>
        <v>#DIV/0!</v>
      </c>
      <c r="BV12" s="288" t="e">
        <f aca="true" t="shared" si="28" ref="BV12:BV34">BS12/BQ12%</f>
        <v>#DIV/0!</v>
      </c>
      <c r="BW12" s="237">
        <f t="shared" si="6"/>
        <v>0</v>
      </c>
      <c r="BX12" s="195">
        <f t="shared" si="6"/>
        <v>0</v>
      </c>
      <c r="BY12" s="195">
        <f t="shared" si="6"/>
        <v>0</v>
      </c>
      <c r="BZ12" s="236">
        <f aca="true" t="shared" si="29" ref="BZ12:BZ27">BY12-BX12</f>
        <v>0</v>
      </c>
      <c r="CA12" s="236" t="e">
        <f aca="true" t="shared" si="30" ref="CA12:CA27">BY12/BX12%</f>
        <v>#DIV/0!</v>
      </c>
      <c r="CB12" s="290" t="e">
        <f aca="true" t="shared" si="31" ref="CB12:CB34">BY12/BW12%</f>
        <v>#DIV/0!</v>
      </c>
      <c r="CC12" s="291"/>
    </row>
    <row r="13" spans="1:81" ht="12.75">
      <c r="A13" s="92" t="s">
        <v>26</v>
      </c>
      <c r="B13" s="96"/>
      <c r="C13" s="238">
        <v>349.5</v>
      </c>
      <c r="D13" s="292">
        <v>349.5</v>
      </c>
      <c r="E13" s="239">
        <v>365.8</v>
      </c>
      <c r="F13" s="236">
        <f t="shared" si="7"/>
        <v>16.30000000000001</v>
      </c>
      <c r="G13" s="288">
        <f t="shared" si="8"/>
        <v>104.66380543633763</v>
      </c>
      <c r="H13" s="288">
        <f>E13/C13%</f>
        <v>104.66380543633763</v>
      </c>
      <c r="I13" s="346">
        <v>350</v>
      </c>
      <c r="J13" s="239">
        <v>170</v>
      </c>
      <c r="K13" s="239">
        <v>203.7</v>
      </c>
      <c r="L13" s="236">
        <f t="shared" si="9"/>
        <v>33.69999999999999</v>
      </c>
      <c r="M13" s="289">
        <f t="shared" si="16"/>
        <v>119.8235294117647</v>
      </c>
      <c r="N13" s="288">
        <f>K13/I13%</f>
        <v>58.199999999999996</v>
      </c>
      <c r="O13" s="238">
        <v>4.5</v>
      </c>
      <c r="P13" s="292">
        <v>4.5</v>
      </c>
      <c r="Q13" s="239">
        <v>16.8</v>
      </c>
      <c r="R13" s="236">
        <f t="shared" si="10"/>
        <v>12.3</v>
      </c>
      <c r="S13" s="289"/>
      <c r="T13" s="288"/>
      <c r="U13" s="238">
        <v>297.4</v>
      </c>
      <c r="V13" s="292">
        <v>297.4</v>
      </c>
      <c r="W13" s="239">
        <v>316.6</v>
      </c>
      <c r="X13" s="236">
        <f t="shared" si="11"/>
        <v>19.200000000000045</v>
      </c>
      <c r="Y13" s="289"/>
      <c r="Z13" s="288"/>
      <c r="AA13" s="238">
        <v>884.1</v>
      </c>
      <c r="AB13" s="292">
        <v>187.5</v>
      </c>
      <c r="AC13" s="239">
        <v>807.9</v>
      </c>
      <c r="AD13" s="236">
        <f t="shared" si="12"/>
        <v>620.4</v>
      </c>
      <c r="AE13" s="289">
        <f t="shared" si="18"/>
        <v>430.88</v>
      </c>
      <c r="AF13" s="288">
        <f>AC13/AA13%</f>
        <v>91.38106549032914</v>
      </c>
      <c r="AG13" s="238">
        <v>269.5</v>
      </c>
      <c r="AH13" s="292">
        <v>35</v>
      </c>
      <c r="AI13" s="239">
        <v>87.4</v>
      </c>
      <c r="AJ13" s="236">
        <f t="shared" si="13"/>
        <v>52.400000000000006</v>
      </c>
      <c r="AK13" s="289">
        <f t="shared" si="19"/>
        <v>249.71428571428575</v>
      </c>
      <c r="AL13" s="288">
        <f t="shared" si="20"/>
        <v>32.43042671614101</v>
      </c>
      <c r="AM13" s="238">
        <v>484</v>
      </c>
      <c r="AN13" s="292">
        <v>484</v>
      </c>
      <c r="AO13" s="239">
        <v>1433.4</v>
      </c>
      <c r="AP13" s="236">
        <f t="shared" si="14"/>
        <v>949.4000000000001</v>
      </c>
      <c r="AQ13" s="289">
        <f t="shared" si="21"/>
        <v>296.1570247933885</v>
      </c>
      <c r="AR13" s="288">
        <f t="shared" si="22"/>
        <v>296.1570247933885</v>
      </c>
      <c r="AS13" s="238">
        <v>1000</v>
      </c>
      <c r="AT13" s="292">
        <v>445.1</v>
      </c>
      <c r="AU13" s="239">
        <v>537.9</v>
      </c>
      <c r="AV13" s="236">
        <f t="shared" si="1"/>
        <v>92.79999999999995</v>
      </c>
      <c r="AW13" s="289"/>
      <c r="AX13" s="288">
        <f t="shared" si="23"/>
        <v>53.79</v>
      </c>
      <c r="AY13" s="238">
        <v>1782.5</v>
      </c>
      <c r="AZ13" s="292">
        <v>1709.5</v>
      </c>
      <c r="BA13" s="239">
        <v>1924.2</v>
      </c>
      <c r="BB13" s="236">
        <f t="shared" si="3"/>
        <v>214.70000000000005</v>
      </c>
      <c r="BC13" s="289">
        <f>BA13/AZ13%</f>
        <v>112.55922784439896</v>
      </c>
      <c r="BD13" s="288">
        <f t="shared" si="24"/>
        <v>107.94950911640954</v>
      </c>
      <c r="BE13" s="238"/>
      <c r="BF13" s="292"/>
      <c r="BG13" s="239">
        <v>61.6</v>
      </c>
      <c r="BH13" s="236">
        <f t="shared" si="15"/>
        <v>61.6</v>
      </c>
      <c r="BI13" s="289"/>
      <c r="BJ13" s="288"/>
      <c r="BK13" s="238">
        <v>74.8</v>
      </c>
      <c r="BL13" s="292">
        <v>41</v>
      </c>
      <c r="BM13" s="239">
        <v>585.7</v>
      </c>
      <c r="BN13" s="236">
        <f>BM13-BL13</f>
        <v>544.7</v>
      </c>
      <c r="BO13" s="289">
        <f t="shared" si="4"/>
        <v>1428.5365853658539</v>
      </c>
      <c r="BP13" s="288">
        <f t="shared" si="26"/>
        <v>783.0213903743316</v>
      </c>
      <c r="BQ13" s="238"/>
      <c r="BR13" s="292"/>
      <c r="BS13" s="239"/>
      <c r="BT13" s="236">
        <f t="shared" si="27"/>
        <v>0</v>
      </c>
      <c r="BU13" s="289"/>
      <c r="BV13" s="288"/>
      <c r="BW13" s="237">
        <f t="shared" si="6"/>
        <v>5496.3</v>
      </c>
      <c r="BX13" s="195">
        <f t="shared" si="6"/>
        <v>3723.5</v>
      </c>
      <c r="BY13" s="195">
        <f t="shared" si="6"/>
        <v>6341.000000000001</v>
      </c>
      <c r="BZ13" s="236">
        <f t="shared" si="29"/>
        <v>2617.500000000001</v>
      </c>
      <c r="CA13" s="236">
        <f t="shared" si="30"/>
        <v>170.29676379750236</v>
      </c>
      <c r="CB13" s="290">
        <f t="shared" si="31"/>
        <v>115.36852064115861</v>
      </c>
      <c r="CC13" s="291"/>
    </row>
    <row r="14" spans="1:81" ht="12.75">
      <c r="A14" s="97" t="s">
        <v>64</v>
      </c>
      <c r="B14" s="96"/>
      <c r="C14" s="238">
        <v>8700</v>
      </c>
      <c r="D14" s="292">
        <v>1031.7</v>
      </c>
      <c r="E14" s="239">
        <v>908.5</v>
      </c>
      <c r="F14" s="236">
        <f t="shared" si="7"/>
        <v>-123.20000000000005</v>
      </c>
      <c r="G14" s="288">
        <f t="shared" si="8"/>
        <v>88.05854415043133</v>
      </c>
      <c r="H14" s="288">
        <f t="shared" si="0"/>
        <v>10.442528735632184</v>
      </c>
      <c r="I14" s="346">
        <v>220</v>
      </c>
      <c r="J14" s="239">
        <v>29</v>
      </c>
      <c r="K14" s="239">
        <v>27.5</v>
      </c>
      <c r="L14" s="236">
        <f t="shared" si="9"/>
        <v>-1.5</v>
      </c>
      <c r="M14" s="289">
        <f t="shared" si="16"/>
        <v>94.82758620689656</v>
      </c>
      <c r="N14" s="288">
        <f aca="true" t="shared" si="32" ref="N14:N34">K14/I14%</f>
        <v>12.499999999999998</v>
      </c>
      <c r="O14" s="238">
        <v>290.3</v>
      </c>
      <c r="P14" s="292">
        <v>74.3</v>
      </c>
      <c r="Q14" s="239">
        <v>65.6</v>
      </c>
      <c r="R14" s="236">
        <f t="shared" si="10"/>
        <v>-8.700000000000003</v>
      </c>
      <c r="S14" s="289">
        <f aca="true" t="shared" si="33" ref="S14:S19">Q14/P14%</f>
        <v>88.2907133243607</v>
      </c>
      <c r="T14" s="288">
        <f t="shared" si="17"/>
        <v>22.597313124354113</v>
      </c>
      <c r="U14" s="238">
        <v>213</v>
      </c>
      <c r="V14" s="292">
        <v>9.5</v>
      </c>
      <c r="W14" s="239">
        <v>10</v>
      </c>
      <c r="X14" s="236">
        <f t="shared" si="11"/>
        <v>0.5</v>
      </c>
      <c r="Y14" s="289">
        <f>W14/V14%</f>
        <v>105.26315789473684</v>
      </c>
      <c r="Z14" s="288">
        <f>W14/U14%</f>
        <v>4.694835680751174</v>
      </c>
      <c r="AA14" s="238">
        <v>180</v>
      </c>
      <c r="AB14" s="292">
        <v>4</v>
      </c>
      <c r="AC14" s="239">
        <v>-0.5</v>
      </c>
      <c r="AD14" s="236">
        <f t="shared" si="12"/>
        <v>-4.5</v>
      </c>
      <c r="AE14" s="289">
        <f t="shared" si="18"/>
        <v>-12.5</v>
      </c>
      <c r="AF14" s="288">
        <f>AC14/AA14%</f>
        <v>-0.2777777777777778</v>
      </c>
      <c r="AG14" s="238">
        <v>420</v>
      </c>
      <c r="AH14" s="292">
        <v>35.8</v>
      </c>
      <c r="AI14" s="239">
        <v>47.2</v>
      </c>
      <c r="AJ14" s="236">
        <f t="shared" si="13"/>
        <v>11.400000000000006</v>
      </c>
      <c r="AK14" s="289">
        <f t="shared" si="19"/>
        <v>131.84357541899442</v>
      </c>
      <c r="AL14" s="288">
        <f t="shared" si="20"/>
        <v>11.238095238095239</v>
      </c>
      <c r="AM14" s="238">
        <v>354</v>
      </c>
      <c r="AN14" s="292">
        <v>111.8</v>
      </c>
      <c r="AO14" s="239">
        <v>62.7</v>
      </c>
      <c r="AP14" s="236">
        <f t="shared" si="14"/>
        <v>-49.099999999999994</v>
      </c>
      <c r="AQ14" s="289">
        <f t="shared" si="21"/>
        <v>56.08228980322004</v>
      </c>
      <c r="AR14" s="288">
        <f t="shared" si="22"/>
        <v>17.71186440677966</v>
      </c>
      <c r="AS14" s="238">
        <v>279</v>
      </c>
      <c r="AT14" s="292">
        <v>8.5</v>
      </c>
      <c r="AU14" s="239">
        <v>17.4</v>
      </c>
      <c r="AV14" s="236">
        <f t="shared" si="1"/>
        <v>8.899999999999999</v>
      </c>
      <c r="AW14" s="289">
        <f t="shared" si="2"/>
        <v>204.70588235294113</v>
      </c>
      <c r="AX14" s="288">
        <f t="shared" si="23"/>
        <v>6.236559139784946</v>
      </c>
      <c r="AY14" s="238">
        <v>926</v>
      </c>
      <c r="AZ14" s="292">
        <v>47.8</v>
      </c>
      <c r="BA14" s="239">
        <v>66.6</v>
      </c>
      <c r="BB14" s="236">
        <f t="shared" si="3"/>
        <v>18.799999999999997</v>
      </c>
      <c r="BC14" s="289">
        <f>BA14/AZ14%</f>
        <v>139.3305439330544</v>
      </c>
      <c r="BD14" s="288">
        <f t="shared" si="24"/>
        <v>7.1922246220302375</v>
      </c>
      <c r="BE14" s="238">
        <v>70</v>
      </c>
      <c r="BF14" s="292">
        <v>4.9</v>
      </c>
      <c r="BG14" s="239">
        <v>4.1</v>
      </c>
      <c r="BH14" s="236">
        <f t="shared" si="15"/>
        <v>-0.8000000000000007</v>
      </c>
      <c r="BI14" s="289">
        <f>BG14/BF14%</f>
        <v>83.67346938775509</v>
      </c>
      <c r="BJ14" s="288">
        <f t="shared" si="25"/>
        <v>5.857142857142857</v>
      </c>
      <c r="BK14" s="238">
        <v>311</v>
      </c>
      <c r="BL14" s="292">
        <v>74</v>
      </c>
      <c r="BM14" s="239">
        <v>20.7</v>
      </c>
      <c r="BN14" s="236">
        <f>BM14-BL14</f>
        <v>-53.3</v>
      </c>
      <c r="BO14" s="289">
        <f t="shared" si="4"/>
        <v>27.972972972972972</v>
      </c>
      <c r="BP14" s="288">
        <f t="shared" si="26"/>
        <v>6.655948553054662</v>
      </c>
      <c r="BQ14" s="238">
        <v>542</v>
      </c>
      <c r="BR14" s="292">
        <v>45.8</v>
      </c>
      <c r="BS14" s="239">
        <v>89.3</v>
      </c>
      <c r="BT14" s="236">
        <f t="shared" si="27"/>
        <v>43.5</v>
      </c>
      <c r="BU14" s="289">
        <f t="shared" si="5"/>
        <v>194.97816593886463</v>
      </c>
      <c r="BV14" s="288">
        <f t="shared" si="28"/>
        <v>16.476014760147603</v>
      </c>
      <c r="BW14" s="237">
        <f t="shared" si="6"/>
        <v>12505.3</v>
      </c>
      <c r="BX14" s="195">
        <f t="shared" si="6"/>
        <v>1477.1</v>
      </c>
      <c r="BY14" s="195">
        <f t="shared" si="6"/>
        <v>1319.1</v>
      </c>
      <c r="BZ14" s="236">
        <f t="shared" si="29"/>
        <v>-158</v>
      </c>
      <c r="CA14" s="236">
        <f t="shared" si="30"/>
        <v>89.30336470110352</v>
      </c>
      <c r="CB14" s="290">
        <f t="shared" si="31"/>
        <v>10.548327509136126</v>
      </c>
      <c r="CC14" s="291"/>
    </row>
    <row r="15" spans="1:81" ht="12.75">
      <c r="A15" s="97" t="s">
        <v>146</v>
      </c>
      <c r="B15" s="96"/>
      <c r="C15" s="238">
        <v>32377.1</v>
      </c>
      <c r="D15" s="292">
        <v>5861.9</v>
      </c>
      <c r="E15" s="239">
        <v>5466.9</v>
      </c>
      <c r="F15" s="236">
        <f t="shared" si="7"/>
        <v>-395</v>
      </c>
      <c r="G15" s="288">
        <f t="shared" si="8"/>
        <v>93.2615704805609</v>
      </c>
      <c r="H15" s="288">
        <f t="shared" si="0"/>
        <v>16.88508235759225</v>
      </c>
      <c r="I15" s="346"/>
      <c r="J15" s="239"/>
      <c r="K15" s="239"/>
      <c r="L15" s="236">
        <f t="shared" si="9"/>
        <v>0</v>
      </c>
      <c r="M15" s="289"/>
      <c r="N15" s="288"/>
      <c r="O15" s="238"/>
      <c r="P15" s="292"/>
      <c r="Q15" s="239"/>
      <c r="R15" s="236">
        <f t="shared" si="10"/>
        <v>0</v>
      </c>
      <c r="S15" s="289"/>
      <c r="T15" s="288"/>
      <c r="U15" s="238"/>
      <c r="V15" s="292"/>
      <c r="W15" s="239"/>
      <c r="X15" s="236">
        <f t="shared" si="11"/>
        <v>0</v>
      </c>
      <c r="Y15" s="289"/>
      <c r="Z15" s="288"/>
      <c r="AA15" s="238"/>
      <c r="AB15" s="292"/>
      <c r="AC15" s="239"/>
      <c r="AD15" s="236">
        <f t="shared" si="12"/>
        <v>0</v>
      </c>
      <c r="AE15" s="289"/>
      <c r="AF15" s="288"/>
      <c r="AG15" s="238"/>
      <c r="AH15" s="292"/>
      <c r="AI15" s="239"/>
      <c r="AJ15" s="236">
        <f t="shared" si="13"/>
        <v>0</v>
      </c>
      <c r="AK15" s="289"/>
      <c r="AL15" s="288"/>
      <c r="AM15" s="238"/>
      <c r="AN15" s="292"/>
      <c r="AO15" s="239"/>
      <c r="AP15" s="236">
        <f t="shared" si="14"/>
        <v>0</v>
      </c>
      <c r="AQ15" s="289"/>
      <c r="AR15" s="288"/>
      <c r="AS15" s="238"/>
      <c r="AT15" s="292"/>
      <c r="AU15" s="239"/>
      <c r="AV15" s="236"/>
      <c r="AW15" s="289"/>
      <c r="AX15" s="288"/>
      <c r="AY15" s="238"/>
      <c r="AZ15" s="292"/>
      <c r="BA15" s="239"/>
      <c r="BB15" s="236"/>
      <c r="BC15" s="289"/>
      <c r="BD15" s="288"/>
      <c r="BE15" s="238"/>
      <c r="BF15" s="292"/>
      <c r="BG15" s="239"/>
      <c r="BH15" s="236">
        <f t="shared" si="15"/>
        <v>0</v>
      </c>
      <c r="BI15" s="289"/>
      <c r="BJ15" s="288"/>
      <c r="BK15" s="238"/>
      <c r="BL15" s="292"/>
      <c r="BM15" s="239"/>
      <c r="BN15" s="236"/>
      <c r="BO15" s="289"/>
      <c r="BP15" s="288"/>
      <c r="BQ15" s="238">
        <v>4611.1</v>
      </c>
      <c r="BR15" s="292">
        <v>670.4</v>
      </c>
      <c r="BS15" s="239">
        <v>758.2</v>
      </c>
      <c r="BT15" s="236">
        <f t="shared" si="27"/>
        <v>87.80000000000007</v>
      </c>
      <c r="BU15" s="289">
        <f t="shared" si="5"/>
        <v>113.09665871121719</v>
      </c>
      <c r="BV15" s="288">
        <f t="shared" si="28"/>
        <v>16.442931187785994</v>
      </c>
      <c r="BW15" s="237">
        <f t="shared" si="6"/>
        <v>36988.2</v>
      </c>
      <c r="BX15" s="195">
        <f t="shared" si="6"/>
        <v>6532.299999999999</v>
      </c>
      <c r="BY15" s="195">
        <f t="shared" si="6"/>
        <v>6225.099999999999</v>
      </c>
      <c r="BZ15" s="236">
        <f t="shared" si="29"/>
        <v>-307.1999999999998</v>
      </c>
      <c r="CA15" s="236">
        <f t="shared" si="30"/>
        <v>95.29721537590129</v>
      </c>
      <c r="CB15" s="290">
        <f t="shared" si="31"/>
        <v>16.829961987877216</v>
      </c>
      <c r="CC15" s="291"/>
    </row>
    <row r="16" spans="1:81" s="100" customFormat="1" ht="12.75">
      <c r="A16" s="98" t="s">
        <v>65</v>
      </c>
      <c r="B16" s="99"/>
      <c r="C16" s="240">
        <v>27674.2</v>
      </c>
      <c r="D16" s="293">
        <v>9531.9</v>
      </c>
      <c r="E16" s="241">
        <v>8555.4</v>
      </c>
      <c r="F16" s="236">
        <f t="shared" si="7"/>
        <v>-976.5</v>
      </c>
      <c r="G16" s="288">
        <f t="shared" si="8"/>
        <v>89.7554527428949</v>
      </c>
      <c r="H16" s="288">
        <f t="shared" si="0"/>
        <v>30.914714788503368</v>
      </c>
      <c r="I16" s="347">
        <v>3200</v>
      </c>
      <c r="J16" s="241">
        <v>580</v>
      </c>
      <c r="K16" s="241">
        <v>312.6</v>
      </c>
      <c r="L16" s="236">
        <f t="shared" si="9"/>
        <v>-267.4</v>
      </c>
      <c r="M16" s="289">
        <f t="shared" si="16"/>
        <v>53.896551724137936</v>
      </c>
      <c r="N16" s="288">
        <f t="shared" si="32"/>
        <v>9.76875</v>
      </c>
      <c r="O16" s="240">
        <v>6206</v>
      </c>
      <c r="P16" s="293">
        <v>1853.8</v>
      </c>
      <c r="Q16" s="241">
        <v>1847.8</v>
      </c>
      <c r="R16" s="236">
        <f t="shared" si="10"/>
        <v>-6</v>
      </c>
      <c r="S16" s="289">
        <f t="shared" si="33"/>
        <v>99.67634048980472</v>
      </c>
      <c r="T16" s="288">
        <f t="shared" si="17"/>
        <v>29.774411859490815</v>
      </c>
      <c r="U16" s="240">
        <v>3698.1</v>
      </c>
      <c r="V16" s="293">
        <v>602</v>
      </c>
      <c r="W16" s="241">
        <v>629.9</v>
      </c>
      <c r="X16" s="236">
        <f t="shared" si="11"/>
        <v>27.899999999999977</v>
      </c>
      <c r="Y16" s="289">
        <f>W16/V16%</f>
        <v>104.63455149501661</v>
      </c>
      <c r="Z16" s="288">
        <f>W16/U16%</f>
        <v>17.03307103647819</v>
      </c>
      <c r="AA16" s="240">
        <v>4373.6</v>
      </c>
      <c r="AB16" s="293">
        <v>573.3</v>
      </c>
      <c r="AC16" s="241">
        <v>529.5</v>
      </c>
      <c r="AD16" s="236">
        <f t="shared" si="12"/>
        <v>-43.799999999999955</v>
      </c>
      <c r="AE16" s="289">
        <f t="shared" si="18"/>
        <v>92.36002093144951</v>
      </c>
      <c r="AF16" s="288">
        <f>AC16/AA16%</f>
        <v>12.106731296872141</v>
      </c>
      <c r="AG16" s="240">
        <v>1498.8</v>
      </c>
      <c r="AH16" s="293">
        <v>175.6</v>
      </c>
      <c r="AI16" s="241">
        <v>326.1</v>
      </c>
      <c r="AJ16" s="236">
        <f t="shared" si="13"/>
        <v>150.50000000000003</v>
      </c>
      <c r="AK16" s="289">
        <f t="shared" si="19"/>
        <v>185.70615034168566</v>
      </c>
      <c r="AL16" s="288">
        <f t="shared" si="20"/>
        <v>21.757405924739793</v>
      </c>
      <c r="AM16" s="240">
        <v>3303.4</v>
      </c>
      <c r="AN16" s="293">
        <v>426.3</v>
      </c>
      <c r="AO16" s="241">
        <v>357.9</v>
      </c>
      <c r="AP16" s="236">
        <f t="shared" si="14"/>
        <v>-68.40000000000003</v>
      </c>
      <c r="AQ16" s="289">
        <f t="shared" si="21"/>
        <v>83.95496129486277</v>
      </c>
      <c r="AR16" s="288">
        <f t="shared" si="22"/>
        <v>10.83429194163589</v>
      </c>
      <c r="AS16" s="238">
        <v>2321.5</v>
      </c>
      <c r="AT16" s="292">
        <v>355.3</v>
      </c>
      <c r="AU16" s="239">
        <v>402.5</v>
      </c>
      <c r="AV16" s="236">
        <f t="shared" si="1"/>
        <v>47.19999999999999</v>
      </c>
      <c r="AW16" s="289">
        <f t="shared" si="2"/>
        <v>113.2845482690684</v>
      </c>
      <c r="AX16" s="288">
        <f t="shared" si="23"/>
        <v>17.337928063751885</v>
      </c>
      <c r="AY16" s="240">
        <v>4287.1</v>
      </c>
      <c r="AZ16" s="293">
        <v>735.6</v>
      </c>
      <c r="BA16" s="241">
        <v>326.1</v>
      </c>
      <c r="BB16" s="236">
        <f t="shared" si="3"/>
        <v>-409.5</v>
      </c>
      <c r="BC16" s="289">
        <f>BA16/AZ16%</f>
        <v>44.331158238172925</v>
      </c>
      <c r="BD16" s="288">
        <f t="shared" si="24"/>
        <v>7.606540551888223</v>
      </c>
      <c r="BE16" s="238">
        <v>1154.2</v>
      </c>
      <c r="BF16" s="292">
        <v>162.9</v>
      </c>
      <c r="BG16" s="239">
        <v>179.5</v>
      </c>
      <c r="BH16" s="236">
        <f t="shared" si="15"/>
        <v>16.599999999999994</v>
      </c>
      <c r="BI16" s="289">
        <f>BG16/BF16%</f>
        <v>110.19030079803561</v>
      </c>
      <c r="BJ16" s="288">
        <f t="shared" si="25"/>
        <v>15.551897418125108</v>
      </c>
      <c r="BK16" s="240">
        <v>1820.4</v>
      </c>
      <c r="BL16" s="293">
        <v>414</v>
      </c>
      <c r="BM16" s="241">
        <v>256</v>
      </c>
      <c r="BN16" s="236">
        <f>BM16-BL16</f>
        <v>-158</v>
      </c>
      <c r="BO16" s="289">
        <f t="shared" si="4"/>
        <v>61.835748792270536</v>
      </c>
      <c r="BP16" s="288">
        <f t="shared" si="26"/>
        <v>14.062843331136014</v>
      </c>
      <c r="BQ16" s="240">
        <v>4490</v>
      </c>
      <c r="BR16" s="293">
        <v>1578.7</v>
      </c>
      <c r="BS16" s="241">
        <v>1646.1</v>
      </c>
      <c r="BT16" s="236">
        <f t="shared" si="27"/>
        <v>67.39999999999986</v>
      </c>
      <c r="BU16" s="289">
        <f t="shared" si="5"/>
        <v>104.2693355292329</v>
      </c>
      <c r="BV16" s="288">
        <f t="shared" si="28"/>
        <v>36.661469933184854</v>
      </c>
      <c r="BW16" s="237">
        <f t="shared" si="6"/>
        <v>64027.299999999996</v>
      </c>
      <c r="BX16" s="195">
        <f t="shared" si="6"/>
        <v>16989.399999999998</v>
      </c>
      <c r="BY16" s="195">
        <f t="shared" si="6"/>
        <v>15369.4</v>
      </c>
      <c r="BZ16" s="236">
        <f t="shared" si="29"/>
        <v>-1619.9999999999982</v>
      </c>
      <c r="CA16" s="236">
        <f t="shared" si="30"/>
        <v>90.46464265954066</v>
      </c>
      <c r="CB16" s="290">
        <f t="shared" si="31"/>
        <v>24.004448102606236</v>
      </c>
      <c r="CC16" s="294"/>
    </row>
    <row r="17" spans="1:81" ht="12.75" customHeight="1">
      <c r="A17" s="101" t="s">
        <v>66</v>
      </c>
      <c r="B17" s="102"/>
      <c r="C17" s="240"/>
      <c r="D17" s="295"/>
      <c r="E17" s="242"/>
      <c r="F17" s="236">
        <f t="shared" si="7"/>
        <v>0</v>
      </c>
      <c r="G17" s="288"/>
      <c r="H17" s="288"/>
      <c r="I17" s="347">
        <v>5</v>
      </c>
      <c r="J17" s="242">
        <v>2</v>
      </c>
      <c r="K17" s="242">
        <v>2.5</v>
      </c>
      <c r="L17" s="236">
        <f t="shared" si="9"/>
        <v>0.5</v>
      </c>
      <c r="M17" s="289">
        <f t="shared" si="16"/>
        <v>125</v>
      </c>
      <c r="N17" s="288">
        <f t="shared" si="32"/>
        <v>50</v>
      </c>
      <c r="O17" s="240">
        <v>29.1</v>
      </c>
      <c r="P17" s="295">
        <v>12.5</v>
      </c>
      <c r="Q17" s="242">
        <v>9.8</v>
      </c>
      <c r="R17" s="236">
        <f t="shared" si="10"/>
        <v>-2.6999999999999993</v>
      </c>
      <c r="S17" s="289">
        <f t="shared" si="33"/>
        <v>78.4</v>
      </c>
      <c r="T17" s="288">
        <f t="shared" si="17"/>
        <v>33.67697594501718</v>
      </c>
      <c r="U17" s="240">
        <v>2.6</v>
      </c>
      <c r="V17" s="295">
        <v>1.3</v>
      </c>
      <c r="W17" s="242">
        <v>2.3</v>
      </c>
      <c r="X17" s="236">
        <f t="shared" si="11"/>
        <v>0.9999999999999998</v>
      </c>
      <c r="Y17" s="289">
        <f>W17/V17%</f>
        <v>176.9230769230769</v>
      </c>
      <c r="Z17" s="288">
        <f>W17/U17%</f>
        <v>88.46153846153845</v>
      </c>
      <c r="AA17" s="240">
        <v>46.8</v>
      </c>
      <c r="AB17" s="295">
        <v>22.9</v>
      </c>
      <c r="AC17" s="242">
        <v>3.4</v>
      </c>
      <c r="AD17" s="236">
        <f t="shared" si="12"/>
        <v>-19.5</v>
      </c>
      <c r="AE17" s="289">
        <f t="shared" si="18"/>
        <v>14.847161572052402</v>
      </c>
      <c r="AF17" s="288">
        <f>AC17/AA17%</f>
        <v>7.264957264957265</v>
      </c>
      <c r="AG17" s="240">
        <v>30</v>
      </c>
      <c r="AH17" s="295">
        <v>6.3</v>
      </c>
      <c r="AI17" s="242">
        <v>7.2</v>
      </c>
      <c r="AJ17" s="236">
        <f t="shared" si="13"/>
        <v>0.9000000000000004</v>
      </c>
      <c r="AK17" s="289">
        <f t="shared" si="19"/>
        <v>114.28571428571429</v>
      </c>
      <c r="AL17" s="288">
        <f t="shared" si="20"/>
        <v>24</v>
      </c>
      <c r="AM17" s="240">
        <v>5</v>
      </c>
      <c r="AN17" s="295">
        <v>2.1</v>
      </c>
      <c r="AO17" s="242">
        <v>1.2</v>
      </c>
      <c r="AP17" s="236">
        <f t="shared" si="14"/>
        <v>-0.9000000000000001</v>
      </c>
      <c r="AQ17" s="289">
        <f t="shared" si="21"/>
        <v>57.14285714285714</v>
      </c>
      <c r="AR17" s="288">
        <f t="shared" si="22"/>
        <v>23.999999999999996</v>
      </c>
      <c r="AS17" s="240">
        <v>31.3</v>
      </c>
      <c r="AT17" s="295">
        <v>9.3</v>
      </c>
      <c r="AU17" s="242">
        <v>6.6</v>
      </c>
      <c r="AV17" s="236">
        <f t="shared" si="1"/>
        <v>-2.700000000000001</v>
      </c>
      <c r="AW17" s="289">
        <f t="shared" si="2"/>
        <v>70.96774193548386</v>
      </c>
      <c r="AX17" s="288">
        <f t="shared" si="23"/>
        <v>21.08626198083067</v>
      </c>
      <c r="AY17" s="240">
        <v>7.8</v>
      </c>
      <c r="AZ17" s="295">
        <v>6</v>
      </c>
      <c r="BA17" s="242">
        <v>20.4</v>
      </c>
      <c r="BB17" s="236">
        <f t="shared" si="3"/>
        <v>14.399999999999999</v>
      </c>
      <c r="BC17" s="289">
        <f>BA17/AZ17%</f>
        <v>340</v>
      </c>
      <c r="BD17" s="288">
        <f t="shared" si="24"/>
        <v>261.53846153846155</v>
      </c>
      <c r="BE17" s="240">
        <v>23.3</v>
      </c>
      <c r="BF17" s="293">
        <v>11.4</v>
      </c>
      <c r="BG17" s="241">
        <v>8.7</v>
      </c>
      <c r="BH17" s="236">
        <f t="shared" si="15"/>
        <v>-2.700000000000001</v>
      </c>
      <c r="BI17" s="289">
        <f>BG17/BF17%</f>
        <v>76.3157894736842</v>
      </c>
      <c r="BJ17" s="288">
        <f t="shared" si="25"/>
        <v>37.33905579399141</v>
      </c>
      <c r="BK17" s="240">
        <v>34.3</v>
      </c>
      <c r="BL17" s="295">
        <v>15</v>
      </c>
      <c r="BM17" s="242">
        <v>9.3</v>
      </c>
      <c r="BN17" s="236">
        <f>BM17-BL17</f>
        <v>-5.699999999999999</v>
      </c>
      <c r="BO17" s="289">
        <f t="shared" si="4"/>
        <v>62.00000000000001</v>
      </c>
      <c r="BP17" s="288">
        <f t="shared" si="26"/>
        <v>27.11370262390671</v>
      </c>
      <c r="BQ17" s="240">
        <v>43.7</v>
      </c>
      <c r="BR17" s="295">
        <v>23.6</v>
      </c>
      <c r="BS17" s="242">
        <v>16.8</v>
      </c>
      <c r="BT17" s="236">
        <f t="shared" si="27"/>
        <v>-6.800000000000001</v>
      </c>
      <c r="BU17" s="289">
        <f t="shared" si="5"/>
        <v>71.1864406779661</v>
      </c>
      <c r="BV17" s="288">
        <f t="shared" si="28"/>
        <v>38.44393592677345</v>
      </c>
      <c r="BW17" s="237">
        <f t="shared" si="6"/>
        <v>258.90000000000003</v>
      </c>
      <c r="BX17" s="195">
        <f t="shared" si="6"/>
        <v>112.4</v>
      </c>
      <c r="BY17" s="195">
        <f t="shared" si="6"/>
        <v>88.19999999999999</v>
      </c>
      <c r="BZ17" s="236">
        <f t="shared" si="29"/>
        <v>-24.200000000000017</v>
      </c>
      <c r="CA17" s="236">
        <f t="shared" si="30"/>
        <v>78.4697508896797</v>
      </c>
      <c r="CB17" s="290">
        <f t="shared" si="31"/>
        <v>34.06720741599072</v>
      </c>
      <c r="CC17" s="291"/>
    </row>
    <row r="18" spans="1:81" s="105" customFormat="1" ht="21.75" customHeight="1">
      <c r="A18" s="103" t="s">
        <v>67</v>
      </c>
      <c r="B18" s="104"/>
      <c r="C18" s="243">
        <f>SUM(C19:C27)</f>
        <v>10411.5</v>
      </c>
      <c r="D18" s="244">
        <f>SUM(D19:D27)</f>
        <v>7138.099999999999</v>
      </c>
      <c r="E18" s="244">
        <f>SUM(E19:E27)</f>
        <v>7324.7</v>
      </c>
      <c r="F18" s="236">
        <f t="shared" si="7"/>
        <v>186.60000000000036</v>
      </c>
      <c r="G18" s="288">
        <f t="shared" si="8"/>
        <v>102.61414101791793</v>
      </c>
      <c r="H18" s="286">
        <f>E18/C18%</f>
        <v>70.35201459924123</v>
      </c>
      <c r="I18" s="348">
        <f>SUM(I19:I27)</f>
        <v>145</v>
      </c>
      <c r="J18" s="349">
        <f>SUM(J19:J27)</f>
        <v>69</v>
      </c>
      <c r="K18" s="244">
        <f>SUM(K19:K27)</f>
        <v>115.4</v>
      </c>
      <c r="L18" s="236">
        <f t="shared" si="9"/>
        <v>46.400000000000006</v>
      </c>
      <c r="M18" s="289">
        <f t="shared" si="16"/>
        <v>167.24637681159422</v>
      </c>
      <c r="N18" s="286">
        <f t="shared" si="32"/>
        <v>79.58620689655173</v>
      </c>
      <c r="O18" s="243">
        <f>SUM(O19:O27)</f>
        <v>617.6</v>
      </c>
      <c r="P18" s="244">
        <f>SUM(P19:P27)</f>
        <v>405.6</v>
      </c>
      <c r="Q18" s="244">
        <f>SUM(Q19:Q27)</f>
        <v>400.1</v>
      </c>
      <c r="R18" s="236">
        <f t="shared" si="10"/>
        <v>-5.5</v>
      </c>
      <c r="S18" s="289">
        <f t="shared" si="33"/>
        <v>98.6439842209073</v>
      </c>
      <c r="T18" s="286">
        <f t="shared" si="17"/>
        <v>64.78303108808291</v>
      </c>
      <c r="U18" s="243">
        <f>SUM(U19:U27)</f>
        <v>103.2</v>
      </c>
      <c r="V18" s="244">
        <f>SUM(V19:V27)</f>
        <v>60.599999999999994</v>
      </c>
      <c r="W18" s="244">
        <f>SUM(W19:W27)</f>
        <v>470.2</v>
      </c>
      <c r="X18" s="236">
        <f t="shared" si="11"/>
        <v>409.6</v>
      </c>
      <c r="Y18" s="289">
        <f>W18/V18%</f>
        <v>775.9075907590759</v>
      </c>
      <c r="Z18" s="286">
        <f>W18/U18%</f>
        <v>455.62015503875966</v>
      </c>
      <c r="AA18" s="243">
        <f>SUM(AA19:AA27)</f>
        <v>65.10000000000001</v>
      </c>
      <c r="AB18" s="244">
        <f>SUM(AB19:AB27)</f>
        <v>34.8</v>
      </c>
      <c r="AC18" s="244">
        <f>SUM(AC19:AC27)</f>
        <v>30.9</v>
      </c>
      <c r="AD18" s="236">
        <f t="shared" si="12"/>
        <v>-3.8999999999999986</v>
      </c>
      <c r="AE18" s="289">
        <f t="shared" si="18"/>
        <v>88.79310344827586</v>
      </c>
      <c r="AF18" s="286">
        <f>AC18/AA18%</f>
        <v>47.46543778801842</v>
      </c>
      <c r="AG18" s="243">
        <f>SUM(AG19:AG27)</f>
        <v>432.1</v>
      </c>
      <c r="AH18" s="244">
        <f>SUM(AH19:AH27)</f>
        <v>252.5</v>
      </c>
      <c r="AI18" s="244">
        <f>SUM(AI19:AI27)</f>
        <v>221.89999999999998</v>
      </c>
      <c r="AJ18" s="236">
        <f t="shared" si="13"/>
        <v>-30.600000000000023</v>
      </c>
      <c r="AK18" s="289">
        <f t="shared" si="19"/>
        <v>87.88118811881188</v>
      </c>
      <c r="AL18" s="286">
        <f t="shared" si="20"/>
        <v>51.35385327470492</v>
      </c>
      <c r="AM18" s="243">
        <f>SUM(AM19:AM27)</f>
        <v>190.4</v>
      </c>
      <c r="AN18" s="244">
        <f>SUM(AN19:AN27)</f>
        <v>99.49999999999999</v>
      </c>
      <c r="AO18" s="244">
        <f>SUM(AO19:AO27)</f>
        <v>25.6</v>
      </c>
      <c r="AP18" s="236">
        <f t="shared" si="14"/>
        <v>-73.89999999999998</v>
      </c>
      <c r="AQ18" s="289">
        <f t="shared" si="21"/>
        <v>25.728643216080407</v>
      </c>
      <c r="AR18" s="286">
        <f t="shared" si="22"/>
        <v>13.445378151260504</v>
      </c>
      <c r="AS18" s="243">
        <f>SUM(AS19:AS27)</f>
        <v>103.60000000000001</v>
      </c>
      <c r="AT18" s="244">
        <f>SUM(AT19:AT27)</f>
        <v>43.6</v>
      </c>
      <c r="AU18" s="244">
        <f>SUM(AU19:AU27)</f>
        <v>44.3</v>
      </c>
      <c r="AV18" s="296">
        <f t="shared" si="1"/>
        <v>0.6999999999999957</v>
      </c>
      <c r="AW18" s="297">
        <f>AU18/AT18%</f>
        <v>101.60550458715596</v>
      </c>
      <c r="AX18" s="286">
        <f t="shared" si="23"/>
        <v>42.760617760617755</v>
      </c>
      <c r="AY18" s="243">
        <f>SUM(AY19:AY27)</f>
        <v>25</v>
      </c>
      <c r="AZ18" s="244">
        <f>SUM(AZ19:AZ27)</f>
        <v>13.5</v>
      </c>
      <c r="BA18" s="244">
        <f>SUM(BA19:BA27)</f>
        <v>155.5</v>
      </c>
      <c r="BB18" s="296">
        <f t="shared" si="3"/>
        <v>142</v>
      </c>
      <c r="BC18" s="289">
        <f>BA18/AZ18%</f>
        <v>1151.8518518518517</v>
      </c>
      <c r="BD18" s="286">
        <f t="shared" si="24"/>
        <v>622</v>
      </c>
      <c r="BE18" s="243">
        <f>SUM(BE19:BE27)</f>
        <v>48.900000000000006</v>
      </c>
      <c r="BF18" s="244">
        <f>SUM(BF19:BF27)</f>
        <v>21.6</v>
      </c>
      <c r="BG18" s="244">
        <f>SUM(BG19:BG27)</f>
        <v>12.4</v>
      </c>
      <c r="BH18" s="236">
        <f t="shared" si="15"/>
        <v>-9.200000000000001</v>
      </c>
      <c r="BI18" s="289">
        <f>BG18/BF18%</f>
        <v>57.407407407407405</v>
      </c>
      <c r="BJ18" s="286">
        <f t="shared" si="25"/>
        <v>25.357873210633944</v>
      </c>
      <c r="BK18" s="243">
        <f>SUM(BK19:BK27)</f>
        <v>541.0000000000001</v>
      </c>
      <c r="BL18" s="244">
        <f>SUM(BL19:BL27)</f>
        <v>373.09999999999997</v>
      </c>
      <c r="BM18" s="244">
        <f>SUM(BM19:BM27)</f>
        <v>253.5</v>
      </c>
      <c r="BN18" s="296">
        <f>BM18-BL18</f>
        <v>-119.59999999999997</v>
      </c>
      <c r="BO18" s="297">
        <f>BM18/BL18%</f>
        <v>67.94425087108014</v>
      </c>
      <c r="BP18" s="286">
        <f t="shared" si="26"/>
        <v>46.857670979667276</v>
      </c>
      <c r="BQ18" s="243">
        <f>SUM(BQ19:BQ27)</f>
        <v>2328</v>
      </c>
      <c r="BR18" s="244">
        <f>SUM(BR19:BR27)</f>
        <v>1553.5999999999997</v>
      </c>
      <c r="BS18" s="244">
        <f>SUM(BS19:BS27)</f>
        <v>19327.2</v>
      </c>
      <c r="BT18" s="296">
        <f t="shared" si="27"/>
        <v>17773.600000000002</v>
      </c>
      <c r="BU18" s="297">
        <f>BS18/BR18%</f>
        <v>1244.0267765190529</v>
      </c>
      <c r="BV18" s="286">
        <f t="shared" si="28"/>
        <v>830.2061855670103</v>
      </c>
      <c r="BW18" s="229">
        <f>C18+I18+O18+U18+AA18+AG18+AM18+AS18+AY18+BE18+BK18+BQ18</f>
        <v>15011.400000000001</v>
      </c>
      <c r="BX18" s="245">
        <f>D18+J18+P18+V18+AB18+AH18+AN18+AT18+AZ18+BF18+BL18+BR18</f>
        <v>10065.500000000002</v>
      </c>
      <c r="BY18" s="245">
        <f>E18+K18+Q18+W18+AC18+AI18+AO18+AU18+BA18+BG18+BM18+BS18</f>
        <v>28381.699999999997</v>
      </c>
      <c r="BZ18" s="296">
        <f t="shared" si="29"/>
        <v>18316.199999999997</v>
      </c>
      <c r="CA18" s="296">
        <f t="shared" si="30"/>
        <v>281.9700958720381</v>
      </c>
      <c r="CB18" s="287">
        <f t="shared" si="31"/>
        <v>189.06764192546996</v>
      </c>
      <c r="CC18" s="298"/>
    </row>
    <row r="19" spans="1:81" s="108" customFormat="1" ht="12.75">
      <c r="A19" s="106" t="s">
        <v>68</v>
      </c>
      <c r="B19" s="107"/>
      <c r="C19" s="246">
        <v>4053.9</v>
      </c>
      <c r="D19" s="299">
        <v>1997.8</v>
      </c>
      <c r="E19" s="247">
        <v>1550.8</v>
      </c>
      <c r="F19" s="236">
        <f t="shared" si="7"/>
        <v>-447</v>
      </c>
      <c r="G19" s="288">
        <f t="shared" si="8"/>
        <v>77.6253879267194</v>
      </c>
      <c r="H19" s="288">
        <f>E19/C19%</f>
        <v>38.25452033843953</v>
      </c>
      <c r="I19" s="350">
        <v>54.6</v>
      </c>
      <c r="J19" s="247">
        <v>27.2</v>
      </c>
      <c r="K19" s="247">
        <v>23.6</v>
      </c>
      <c r="L19" s="236">
        <f t="shared" si="9"/>
        <v>-3.599999999999998</v>
      </c>
      <c r="M19" s="289">
        <f t="shared" si="16"/>
        <v>86.76470588235294</v>
      </c>
      <c r="N19" s="288">
        <f t="shared" si="32"/>
        <v>43.223443223443226</v>
      </c>
      <c r="O19" s="246">
        <v>206.1</v>
      </c>
      <c r="P19" s="299">
        <v>103</v>
      </c>
      <c r="Q19" s="247">
        <v>53.6</v>
      </c>
      <c r="R19" s="236">
        <f t="shared" si="10"/>
        <v>-49.4</v>
      </c>
      <c r="S19" s="289">
        <f t="shared" si="33"/>
        <v>52.03883495145631</v>
      </c>
      <c r="T19" s="288">
        <f t="shared" si="17"/>
        <v>26.006792819019896</v>
      </c>
      <c r="U19" s="246">
        <v>49.2</v>
      </c>
      <c r="V19" s="299">
        <v>24.6</v>
      </c>
      <c r="W19" s="247">
        <v>12.6</v>
      </c>
      <c r="X19" s="236">
        <f t="shared" si="11"/>
        <v>-12.000000000000002</v>
      </c>
      <c r="Y19" s="289">
        <f>W19/V19%</f>
        <v>51.21951219512194</v>
      </c>
      <c r="Z19" s="288">
        <f>W19/U19%</f>
        <v>25.60975609756097</v>
      </c>
      <c r="AA19" s="246">
        <v>49.7</v>
      </c>
      <c r="AB19" s="299">
        <v>24.8</v>
      </c>
      <c r="AC19" s="247">
        <v>23.2</v>
      </c>
      <c r="AD19" s="236">
        <f t="shared" si="12"/>
        <v>-1.6000000000000014</v>
      </c>
      <c r="AE19" s="289">
        <f t="shared" si="18"/>
        <v>93.54838709677419</v>
      </c>
      <c r="AF19" s="288"/>
      <c r="AG19" s="246"/>
      <c r="AH19" s="299"/>
      <c r="AI19" s="247"/>
      <c r="AJ19" s="236">
        <f t="shared" si="13"/>
        <v>0</v>
      </c>
      <c r="AK19" s="289"/>
      <c r="AL19" s="288"/>
      <c r="AM19" s="246">
        <v>180.3</v>
      </c>
      <c r="AN19" s="299">
        <v>90.1</v>
      </c>
      <c r="AO19" s="247">
        <v>15.8</v>
      </c>
      <c r="AP19" s="236">
        <f t="shared" si="14"/>
        <v>-74.3</v>
      </c>
      <c r="AQ19" s="289">
        <f t="shared" si="21"/>
        <v>17.536071032186463</v>
      </c>
      <c r="AR19" s="288">
        <f t="shared" si="22"/>
        <v>8.763172490293954</v>
      </c>
      <c r="AS19" s="246">
        <v>85.9</v>
      </c>
      <c r="AT19" s="299">
        <v>39.6</v>
      </c>
      <c r="AU19" s="247">
        <v>30.5</v>
      </c>
      <c r="AV19" s="236">
        <f t="shared" si="1"/>
        <v>-9.100000000000001</v>
      </c>
      <c r="AW19" s="289">
        <f t="shared" si="2"/>
        <v>77.02020202020202</v>
      </c>
      <c r="AX19" s="286">
        <f t="shared" si="23"/>
        <v>35.50640279394644</v>
      </c>
      <c r="AY19" s="246"/>
      <c r="AZ19" s="299"/>
      <c r="BA19" s="247"/>
      <c r="BB19" s="236">
        <f t="shared" si="3"/>
        <v>0</v>
      </c>
      <c r="BC19" s="289"/>
      <c r="BD19" s="286"/>
      <c r="BE19" s="246"/>
      <c r="BF19" s="299"/>
      <c r="BG19" s="247"/>
      <c r="BH19" s="236">
        <f t="shared" si="15"/>
        <v>0</v>
      </c>
      <c r="BI19" s="289"/>
      <c r="BJ19" s="288"/>
      <c r="BK19" s="246">
        <v>195</v>
      </c>
      <c r="BL19" s="299">
        <v>97.6</v>
      </c>
      <c r="BM19" s="247">
        <v>4.5</v>
      </c>
      <c r="BN19" s="236"/>
      <c r="BO19" s="289">
        <f>BM19/BL19%</f>
        <v>4.610655737704918</v>
      </c>
      <c r="BP19" s="288">
        <f t="shared" si="26"/>
        <v>2.307692307692308</v>
      </c>
      <c r="BQ19" s="246">
        <v>234.9</v>
      </c>
      <c r="BR19" s="299">
        <v>93.3</v>
      </c>
      <c r="BS19" s="247">
        <v>72.8</v>
      </c>
      <c r="BT19" s="236">
        <f t="shared" si="27"/>
        <v>-20.5</v>
      </c>
      <c r="BU19" s="289">
        <f>BS19/BR19%</f>
        <v>78.02786709539122</v>
      </c>
      <c r="BV19" s="288">
        <f t="shared" si="28"/>
        <v>30.991911451681563</v>
      </c>
      <c r="BW19" s="237">
        <f aca="true" t="shared" si="34" ref="BW19:BY34">C19+I19+O19+U19+AA19+AG19+AM19+AS19+AY19+BE19+BK19+BQ19</f>
        <v>5109.599999999999</v>
      </c>
      <c r="BX19" s="248">
        <f t="shared" si="34"/>
        <v>2498</v>
      </c>
      <c r="BY19" s="248">
        <f t="shared" si="34"/>
        <v>1787.3999999999996</v>
      </c>
      <c r="BZ19" s="236">
        <f t="shared" si="29"/>
        <v>-710.6000000000004</v>
      </c>
      <c r="CA19" s="236">
        <f t="shared" si="30"/>
        <v>71.55324259407524</v>
      </c>
      <c r="CB19" s="290">
        <f t="shared" si="31"/>
        <v>34.981211836542975</v>
      </c>
      <c r="CC19" s="291"/>
    </row>
    <row r="20" spans="1:81" ht="12.75">
      <c r="A20" s="109" t="s">
        <v>36</v>
      </c>
      <c r="B20" s="110"/>
      <c r="C20" s="246">
        <v>2020</v>
      </c>
      <c r="D20" s="300">
        <v>1305.9</v>
      </c>
      <c r="E20" s="249">
        <v>1245.7</v>
      </c>
      <c r="F20" s="236">
        <f t="shared" si="7"/>
        <v>-60.200000000000045</v>
      </c>
      <c r="G20" s="288">
        <f t="shared" si="8"/>
        <v>95.39015238532812</v>
      </c>
      <c r="H20" s="288">
        <f>E20/C20%</f>
        <v>61.66831683168317</v>
      </c>
      <c r="I20" s="350">
        <v>68.4</v>
      </c>
      <c r="J20" s="249">
        <v>34.2</v>
      </c>
      <c r="K20" s="249">
        <v>48.2</v>
      </c>
      <c r="L20" s="236">
        <f t="shared" si="9"/>
        <v>14</v>
      </c>
      <c r="M20" s="289">
        <f t="shared" si="16"/>
        <v>140.93567251461988</v>
      </c>
      <c r="N20" s="288">
        <f t="shared" si="32"/>
        <v>70.46783625730994</v>
      </c>
      <c r="O20" s="246"/>
      <c r="P20" s="300"/>
      <c r="Q20" s="249"/>
      <c r="R20" s="236">
        <f t="shared" si="10"/>
        <v>0</v>
      </c>
      <c r="S20" s="289"/>
      <c r="T20" s="288"/>
      <c r="U20" s="246"/>
      <c r="V20" s="300"/>
      <c r="W20" s="249"/>
      <c r="X20" s="236">
        <f t="shared" si="11"/>
        <v>0</v>
      </c>
      <c r="Y20" s="289"/>
      <c r="Z20" s="288"/>
      <c r="AA20" s="246"/>
      <c r="AB20" s="300"/>
      <c r="AC20" s="249"/>
      <c r="AD20" s="236">
        <f t="shared" si="12"/>
        <v>0</v>
      </c>
      <c r="AE20" s="289"/>
      <c r="AF20" s="288"/>
      <c r="AG20" s="246">
        <v>34.3</v>
      </c>
      <c r="AH20" s="300">
        <v>16.8</v>
      </c>
      <c r="AI20" s="249">
        <v>8.6</v>
      </c>
      <c r="AJ20" s="236">
        <f t="shared" si="13"/>
        <v>-8.200000000000001</v>
      </c>
      <c r="AK20" s="289">
        <f t="shared" si="19"/>
        <v>51.19047619047618</v>
      </c>
      <c r="AL20" s="288">
        <f t="shared" si="20"/>
        <v>25.072886297376094</v>
      </c>
      <c r="AM20" s="246"/>
      <c r="AN20" s="300"/>
      <c r="AO20" s="249"/>
      <c r="AP20" s="236">
        <f t="shared" si="14"/>
        <v>0</v>
      </c>
      <c r="AQ20" s="289"/>
      <c r="AR20" s="288"/>
      <c r="AS20" s="246"/>
      <c r="AT20" s="300"/>
      <c r="AU20" s="249">
        <v>12</v>
      </c>
      <c r="AV20" s="236">
        <f t="shared" si="1"/>
        <v>12</v>
      </c>
      <c r="AW20" s="289"/>
      <c r="AX20" s="286"/>
      <c r="AY20" s="246"/>
      <c r="AZ20" s="300"/>
      <c r="BA20" s="249"/>
      <c r="BB20" s="236">
        <f t="shared" si="3"/>
        <v>0</v>
      </c>
      <c r="BC20" s="289"/>
      <c r="BD20" s="286"/>
      <c r="BE20" s="246">
        <v>42.2</v>
      </c>
      <c r="BF20" s="300">
        <v>20.6</v>
      </c>
      <c r="BG20" s="249">
        <v>10.3</v>
      </c>
      <c r="BH20" s="236">
        <f t="shared" si="15"/>
        <v>-10.3</v>
      </c>
      <c r="BI20" s="289">
        <f>BG20/BF20%</f>
        <v>50</v>
      </c>
      <c r="BJ20" s="288">
        <f t="shared" si="25"/>
        <v>24.407582938388625</v>
      </c>
      <c r="BK20" s="246"/>
      <c r="BL20" s="300"/>
      <c r="BM20" s="249"/>
      <c r="BN20" s="236"/>
      <c r="BO20" s="289"/>
      <c r="BP20" s="288"/>
      <c r="BQ20" s="246">
        <v>348.7</v>
      </c>
      <c r="BR20" s="300">
        <v>162.4</v>
      </c>
      <c r="BS20" s="249">
        <v>113</v>
      </c>
      <c r="BT20" s="236">
        <f t="shared" si="27"/>
        <v>-49.400000000000006</v>
      </c>
      <c r="BU20" s="289">
        <f>BS20/BR20%</f>
        <v>69.58128078817734</v>
      </c>
      <c r="BV20" s="288">
        <f t="shared" si="28"/>
        <v>32.40607972469171</v>
      </c>
      <c r="BW20" s="237">
        <f t="shared" si="34"/>
        <v>2513.6</v>
      </c>
      <c r="BX20" s="248">
        <f t="shared" si="34"/>
        <v>1539.9</v>
      </c>
      <c r="BY20" s="196">
        <f t="shared" si="34"/>
        <v>1437.8</v>
      </c>
      <c r="BZ20" s="236">
        <f t="shared" si="29"/>
        <v>-102.10000000000014</v>
      </c>
      <c r="CA20" s="236">
        <f t="shared" si="30"/>
        <v>93.36969933112539</v>
      </c>
      <c r="CB20" s="290">
        <f t="shared" si="31"/>
        <v>57.20082749840866</v>
      </c>
      <c r="CC20" s="291"/>
    </row>
    <row r="21" spans="1:81" ht="12.75">
      <c r="A21" s="109" t="s">
        <v>69</v>
      </c>
      <c r="B21" s="110"/>
      <c r="C21" s="246">
        <v>45.5</v>
      </c>
      <c r="D21" s="300">
        <v>45.5</v>
      </c>
      <c r="E21" s="249"/>
      <c r="F21" s="236">
        <f t="shared" si="7"/>
        <v>-45.5</v>
      </c>
      <c r="G21" s="288"/>
      <c r="H21" s="288">
        <f aca="true" t="shared" si="35" ref="H21:H26">E21/C21%</f>
        <v>0</v>
      </c>
      <c r="I21" s="350"/>
      <c r="J21" s="249"/>
      <c r="K21" s="249"/>
      <c r="L21" s="236">
        <f t="shared" si="9"/>
        <v>0</v>
      </c>
      <c r="M21" s="289"/>
      <c r="N21" s="288"/>
      <c r="O21" s="246">
        <v>190</v>
      </c>
      <c r="P21" s="300">
        <v>83.2</v>
      </c>
      <c r="Q21" s="249">
        <v>67.2</v>
      </c>
      <c r="R21" s="236">
        <f t="shared" si="10"/>
        <v>-16</v>
      </c>
      <c r="S21" s="289"/>
      <c r="T21" s="288"/>
      <c r="U21" s="246"/>
      <c r="V21" s="300"/>
      <c r="W21" s="249"/>
      <c r="X21" s="236">
        <f t="shared" si="11"/>
        <v>0</v>
      </c>
      <c r="Y21" s="289"/>
      <c r="Z21" s="288"/>
      <c r="AA21" s="246"/>
      <c r="AB21" s="300"/>
      <c r="AC21" s="249"/>
      <c r="AD21" s="236">
        <f t="shared" si="12"/>
        <v>0</v>
      </c>
      <c r="AE21" s="289"/>
      <c r="AF21" s="288"/>
      <c r="AG21" s="246"/>
      <c r="AH21" s="300"/>
      <c r="AI21" s="249"/>
      <c r="AJ21" s="236">
        <f t="shared" si="13"/>
        <v>0</v>
      </c>
      <c r="AK21" s="289"/>
      <c r="AL21" s="288"/>
      <c r="AM21" s="246"/>
      <c r="AN21" s="300"/>
      <c r="AO21" s="249"/>
      <c r="AP21" s="236">
        <f t="shared" si="14"/>
        <v>0</v>
      </c>
      <c r="AQ21" s="289"/>
      <c r="AR21" s="288"/>
      <c r="AS21" s="246"/>
      <c r="AT21" s="300"/>
      <c r="AU21" s="249"/>
      <c r="AV21" s="236">
        <f t="shared" si="1"/>
        <v>0</v>
      </c>
      <c r="AW21" s="289"/>
      <c r="AX21" s="286"/>
      <c r="AY21" s="246">
        <v>6.3</v>
      </c>
      <c r="AZ21" s="300">
        <v>3.4</v>
      </c>
      <c r="BA21" s="249">
        <v>2.1</v>
      </c>
      <c r="BB21" s="236">
        <f t="shared" si="3"/>
        <v>-1.2999999999999998</v>
      </c>
      <c r="BC21" s="289">
        <f>BA21/AZ21%</f>
        <v>61.76470588235294</v>
      </c>
      <c r="BD21" s="286"/>
      <c r="BE21" s="246"/>
      <c r="BF21" s="300"/>
      <c r="BG21" s="249"/>
      <c r="BH21" s="236">
        <f t="shared" si="15"/>
        <v>0</v>
      </c>
      <c r="BI21" s="289"/>
      <c r="BJ21" s="288"/>
      <c r="BK21" s="246"/>
      <c r="BL21" s="300"/>
      <c r="BM21" s="249"/>
      <c r="BN21" s="236"/>
      <c r="BO21" s="289"/>
      <c r="BP21" s="288"/>
      <c r="BQ21" s="246"/>
      <c r="BR21" s="300"/>
      <c r="BS21" s="249"/>
      <c r="BT21" s="236">
        <f t="shared" si="27"/>
        <v>0</v>
      </c>
      <c r="BU21" s="289"/>
      <c r="BV21" s="288"/>
      <c r="BW21" s="237">
        <f t="shared" si="34"/>
        <v>241.8</v>
      </c>
      <c r="BX21" s="248">
        <f t="shared" si="34"/>
        <v>132.1</v>
      </c>
      <c r="BY21" s="196">
        <f t="shared" si="34"/>
        <v>69.3</v>
      </c>
      <c r="BZ21" s="236">
        <f t="shared" si="29"/>
        <v>-62.8</v>
      </c>
      <c r="CA21" s="236"/>
      <c r="CB21" s="290">
        <f t="shared" si="31"/>
        <v>28.66004962779156</v>
      </c>
      <c r="CC21" s="291"/>
    </row>
    <row r="22" spans="1:81" ht="12.75">
      <c r="A22" s="111" t="s">
        <v>70</v>
      </c>
      <c r="B22" s="110"/>
      <c r="C22" s="246">
        <v>1471.3</v>
      </c>
      <c r="D22" s="300">
        <v>1005.8</v>
      </c>
      <c r="E22" s="249">
        <v>1200.5</v>
      </c>
      <c r="F22" s="236">
        <f t="shared" si="7"/>
        <v>194.70000000000005</v>
      </c>
      <c r="G22" s="288">
        <f t="shared" si="8"/>
        <v>119.35772519387552</v>
      </c>
      <c r="H22" s="288">
        <f t="shared" si="35"/>
        <v>81.59450825800313</v>
      </c>
      <c r="I22" s="350">
        <v>4</v>
      </c>
      <c r="J22" s="249">
        <v>1.6</v>
      </c>
      <c r="K22" s="249">
        <v>6.1</v>
      </c>
      <c r="L22" s="236">
        <f t="shared" si="9"/>
        <v>4.5</v>
      </c>
      <c r="M22" s="289">
        <f t="shared" si="16"/>
        <v>381.24999999999994</v>
      </c>
      <c r="N22" s="288"/>
      <c r="O22" s="246"/>
      <c r="P22" s="300"/>
      <c r="Q22" s="249"/>
      <c r="R22" s="236">
        <f t="shared" si="10"/>
        <v>0</v>
      </c>
      <c r="S22" s="289"/>
      <c r="T22" s="288"/>
      <c r="U22" s="246">
        <v>10.5</v>
      </c>
      <c r="V22" s="300">
        <v>3.2</v>
      </c>
      <c r="W22" s="249">
        <v>1.4</v>
      </c>
      <c r="X22" s="236">
        <f t="shared" si="11"/>
        <v>-1.8000000000000003</v>
      </c>
      <c r="Y22" s="289"/>
      <c r="Z22" s="288">
        <f>W22/U22%</f>
        <v>13.333333333333332</v>
      </c>
      <c r="AA22" s="246"/>
      <c r="AB22" s="300"/>
      <c r="AC22" s="249"/>
      <c r="AD22" s="236">
        <f t="shared" si="12"/>
        <v>0</v>
      </c>
      <c r="AE22" s="289"/>
      <c r="AF22" s="288"/>
      <c r="AG22" s="246">
        <v>250</v>
      </c>
      <c r="AH22" s="300">
        <v>109.8</v>
      </c>
      <c r="AI22" s="249">
        <v>90.3</v>
      </c>
      <c r="AJ22" s="236">
        <f t="shared" si="13"/>
        <v>-19.5</v>
      </c>
      <c r="AK22" s="289">
        <f t="shared" si="19"/>
        <v>82.24043715846996</v>
      </c>
      <c r="AL22" s="288">
        <f t="shared" si="20"/>
        <v>36.12</v>
      </c>
      <c r="AM22" s="246"/>
      <c r="AN22" s="300"/>
      <c r="AO22" s="249"/>
      <c r="AP22" s="236">
        <f t="shared" si="14"/>
        <v>0</v>
      </c>
      <c r="AQ22" s="289"/>
      <c r="AR22" s="288"/>
      <c r="AS22" s="246"/>
      <c r="AT22" s="300"/>
      <c r="AU22" s="249"/>
      <c r="AV22" s="236">
        <f t="shared" si="1"/>
        <v>0</v>
      </c>
      <c r="AW22" s="289"/>
      <c r="AX22" s="286"/>
      <c r="AY22" s="246"/>
      <c r="AZ22" s="300"/>
      <c r="BA22" s="249"/>
      <c r="BB22" s="236">
        <f t="shared" si="3"/>
        <v>0</v>
      </c>
      <c r="BC22" s="289"/>
      <c r="BD22" s="286"/>
      <c r="BE22" s="246"/>
      <c r="BF22" s="300"/>
      <c r="BG22" s="249"/>
      <c r="BH22" s="236">
        <f>BG22-BF22</f>
        <v>0</v>
      </c>
      <c r="BI22" s="289"/>
      <c r="BJ22" s="288"/>
      <c r="BK22" s="246">
        <v>151.3</v>
      </c>
      <c r="BL22" s="300">
        <v>80.8</v>
      </c>
      <c r="BM22" s="249">
        <v>61</v>
      </c>
      <c r="BN22" s="236"/>
      <c r="BO22" s="289">
        <f>BM22/BL22%</f>
        <v>75.4950495049505</v>
      </c>
      <c r="BP22" s="288">
        <f>BM22/BK22%</f>
        <v>40.317250495703895</v>
      </c>
      <c r="BQ22" s="246">
        <v>688.2</v>
      </c>
      <c r="BR22" s="300">
        <v>257.7</v>
      </c>
      <c r="BS22" s="249">
        <v>175.3</v>
      </c>
      <c r="BT22" s="236">
        <f t="shared" si="27"/>
        <v>-82.39999999999998</v>
      </c>
      <c r="BU22" s="289">
        <f>BS22/BR22%</f>
        <v>68.02483507954987</v>
      </c>
      <c r="BV22" s="288">
        <f>BS22/BQ22%</f>
        <v>25.472246439988375</v>
      </c>
      <c r="BW22" s="237">
        <f t="shared" si="34"/>
        <v>2575.3</v>
      </c>
      <c r="BX22" s="248">
        <f t="shared" si="34"/>
        <v>1458.9</v>
      </c>
      <c r="BY22" s="196">
        <f t="shared" si="34"/>
        <v>1534.6</v>
      </c>
      <c r="BZ22" s="236">
        <f t="shared" si="29"/>
        <v>75.69999999999982</v>
      </c>
      <c r="CA22" s="236">
        <f t="shared" si="30"/>
        <v>105.18884090753306</v>
      </c>
      <c r="CB22" s="290">
        <f t="shared" si="31"/>
        <v>59.58917407680658</v>
      </c>
      <c r="CC22" s="291"/>
    </row>
    <row r="23" spans="1:81" ht="12.75">
      <c r="A23" s="111" t="s">
        <v>71</v>
      </c>
      <c r="B23" s="110"/>
      <c r="C23" s="246">
        <v>2727.4</v>
      </c>
      <c r="D23" s="300">
        <v>2727.4</v>
      </c>
      <c r="E23" s="249">
        <v>2823.2</v>
      </c>
      <c r="F23" s="236">
        <f t="shared" si="7"/>
        <v>95.79999999999973</v>
      </c>
      <c r="G23" s="288">
        <f t="shared" si="8"/>
        <v>103.51250274987166</v>
      </c>
      <c r="H23" s="288">
        <f t="shared" si="35"/>
        <v>103.51250274987166</v>
      </c>
      <c r="I23" s="350">
        <v>8</v>
      </c>
      <c r="J23" s="249">
        <v>5</v>
      </c>
      <c r="K23" s="249">
        <v>7</v>
      </c>
      <c r="L23" s="236">
        <f t="shared" si="9"/>
        <v>2</v>
      </c>
      <c r="M23" s="289">
        <f t="shared" si="16"/>
        <v>140</v>
      </c>
      <c r="N23" s="288"/>
      <c r="O23" s="246">
        <v>219.4</v>
      </c>
      <c r="P23" s="300">
        <v>219.4</v>
      </c>
      <c r="Q23" s="249">
        <v>219.3</v>
      </c>
      <c r="R23" s="236">
        <f t="shared" si="10"/>
        <v>-0.09999999999999432</v>
      </c>
      <c r="S23" s="289"/>
      <c r="T23" s="288"/>
      <c r="U23" s="246">
        <v>32.3</v>
      </c>
      <c r="V23" s="300">
        <v>32.3</v>
      </c>
      <c r="W23" s="249">
        <v>36.2</v>
      </c>
      <c r="X23" s="236">
        <f t="shared" si="11"/>
        <v>3.9000000000000057</v>
      </c>
      <c r="Y23" s="289"/>
      <c r="Z23" s="288"/>
      <c r="AA23" s="246">
        <v>9.6</v>
      </c>
      <c r="AB23" s="300">
        <v>9.6</v>
      </c>
      <c r="AC23" s="249">
        <v>7.7</v>
      </c>
      <c r="AD23" s="236">
        <f t="shared" si="12"/>
        <v>-1.8999999999999995</v>
      </c>
      <c r="AE23" s="289"/>
      <c r="AF23" s="288"/>
      <c r="AG23" s="246">
        <v>14.5</v>
      </c>
      <c r="AH23" s="300">
        <v>5.2</v>
      </c>
      <c r="AI23" s="249"/>
      <c r="AJ23" s="236">
        <f t="shared" si="13"/>
        <v>-5.2</v>
      </c>
      <c r="AK23" s="289">
        <f t="shared" si="19"/>
        <v>0</v>
      </c>
      <c r="AL23" s="288"/>
      <c r="AM23" s="246">
        <v>8.6</v>
      </c>
      <c r="AN23" s="300">
        <v>8.6</v>
      </c>
      <c r="AO23" s="249">
        <v>9</v>
      </c>
      <c r="AP23" s="236">
        <f t="shared" si="14"/>
        <v>0.40000000000000036</v>
      </c>
      <c r="AQ23" s="289"/>
      <c r="AR23" s="288"/>
      <c r="AS23" s="246">
        <v>4.2</v>
      </c>
      <c r="AT23" s="300">
        <v>2.2</v>
      </c>
      <c r="AU23" s="249">
        <v>1.8</v>
      </c>
      <c r="AV23" s="236"/>
      <c r="AW23" s="289">
        <f t="shared" si="2"/>
        <v>81.81818181818181</v>
      </c>
      <c r="AX23" s="286"/>
      <c r="AY23" s="246"/>
      <c r="AZ23" s="300"/>
      <c r="BA23" s="249">
        <v>7.4</v>
      </c>
      <c r="BB23" s="236"/>
      <c r="BC23" s="289"/>
      <c r="BD23" s="286"/>
      <c r="BE23" s="246"/>
      <c r="BF23" s="300"/>
      <c r="BG23" s="249">
        <v>2.1</v>
      </c>
      <c r="BH23" s="236"/>
      <c r="BI23" s="289"/>
      <c r="BJ23" s="288"/>
      <c r="BK23" s="246">
        <v>225.3</v>
      </c>
      <c r="BL23" s="300">
        <v>225.3</v>
      </c>
      <c r="BM23" s="249">
        <v>216.8</v>
      </c>
      <c r="BN23" s="236"/>
      <c r="BO23" s="289">
        <f>BM23/BL23%</f>
        <v>96.22725255215269</v>
      </c>
      <c r="BP23" s="288">
        <f>BM23/BK23%</f>
        <v>96.22725255215269</v>
      </c>
      <c r="BQ23" s="246">
        <v>1012.1</v>
      </c>
      <c r="BR23" s="300">
        <v>1001.8</v>
      </c>
      <c r="BS23" s="249">
        <v>1066.5</v>
      </c>
      <c r="BT23" s="236">
        <f t="shared" si="27"/>
        <v>64.70000000000005</v>
      </c>
      <c r="BU23" s="289">
        <f>BS23/BR23%</f>
        <v>106.45837492513476</v>
      </c>
      <c r="BV23" s="288">
        <f>BS23/BQ23%</f>
        <v>105.37496294832526</v>
      </c>
      <c r="BW23" s="237">
        <f t="shared" si="34"/>
        <v>4261.400000000001</v>
      </c>
      <c r="BX23" s="248">
        <f t="shared" si="34"/>
        <v>4236.8</v>
      </c>
      <c r="BY23" s="196">
        <f t="shared" si="34"/>
        <v>4397</v>
      </c>
      <c r="BZ23" s="236">
        <f t="shared" si="29"/>
        <v>160.19999999999982</v>
      </c>
      <c r="CA23" s="236">
        <f t="shared" si="30"/>
        <v>103.78115558912386</v>
      </c>
      <c r="CB23" s="290">
        <f t="shared" si="31"/>
        <v>103.18205284648236</v>
      </c>
      <c r="CC23" s="291"/>
    </row>
    <row r="24" spans="1:81" ht="12.75">
      <c r="A24" s="109" t="s">
        <v>72</v>
      </c>
      <c r="B24" s="110"/>
      <c r="C24" s="246"/>
      <c r="D24" s="300"/>
      <c r="E24" s="249"/>
      <c r="F24" s="236">
        <f t="shared" si="7"/>
        <v>0</v>
      </c>
      <c r="G24" s="288"/>
      <c r="H24" s="288"/>
      <c r="I24" s="350"/>
      <c r="J24" s="249"/>
      <c r="K24" s="249"/>
      <c r="L24" s="236">
        <f t="shared" si="9"/>
        <v>0</v>
      </c>
      <c r="M24" s="289"/>
      <c r="N24" s="288"/>
      <c r="O24" s="246"/>
      <c r="P24" s="300"/>
      <c r="Q24" s="249"/>
      <c r="R24" s="236">
        <f t="shared" si="10"/>
        <v>0</v>
      </c>
      <c r="S24" s="289"/>
      <c r="T24" s="288"/>
      <c r="U24" s="246"/>
      <c r="V24" s="300"/>
      <c r="W24" s="249"/>
      <c r="X24" s="236">
        <f t="shared" si="11"/>
        <v>0</v>
      </c>
      <c r="Y24" s="289"/>
      <c r="Z24" s="288"/>
      <c r="AA24" s="246"/>
      <c r="AB24" s="300"/>
      <c r="AC24" s="249"/>
      <c r="AD24" s="236">
        <f t="shared" si="12"/>
        <v>0</v>
      </c>
      <c r="AE24" s="289"/>
      <c r="AF24" s="288"/>
      <c r="AG24" s="246"/>
      <c r="AH24" s="300"/>
      <c r="AI24" s="249"/>
      <c r="AJ24" s="236">
        <f t="shared" si="13"/>
        <v>0</v>
      </c>
      <c r="AK24" s="289"/>
      <c r="AL24" s="288"/>
      <c r="AM24" s="246"/>
      <c r="AN24" s="300"/>
      <c r="AO24" s="249"/>
      <c r="AP24" s="236">
        <f t="shared" si="14"/>
        <v>0</v>
      </c>
      <c r="AQ24" s="289"/>
      <c r="AR24" s="288"/>
      <c r="AS24" s="246"/>
      <c r="AT24" s="300"/>
      <c r="AU24" s="249"/>
      <c r="AV24" s="236">
        <f t="shared" si="1"/>
        <v>0</v>
      </c>
      <c r="AW24" s="289"/>
      <c r="AX24" s="286"/>
      <c r="AY24" s="246"/>
      <c r="AZ24" s="300"/>
      <c r="BA24" s="249"/>
      <c r="BB24" s="236">
        <f t="shared" si="3"/>
        <v>0</v>
      </c>
      <c r="BC24" s="289"/>
      <c r="BD24" s="286"/>
      <c r="BE24" s="246"/>
      <c r="BF24" s="300"/>
      <c r="BG24" s="249"/>
      <c r="BH24" s="236">
        <f aca="true" t="shared" si="36" ref="BH24:BH29">BG24-BF24</f>
        <v>0</v>
      </c>
      <c r="BI24" s="289"/>
      <c r="BJ24" s="288"/>
      <c r="BK24" s="246"/>
      <c r="BL24" s="300"/>
      <c r="BM24" s="249"/>
      <c r="BN24" s="236"/>
      <c r="BO24" s="289"/>
      <c r="BP24" s="288"/>
      <c r="BQ24" s="246"/>
      <c r="BR24" s="300"/>
      <c r="BS24" s="249"/>
      <c r="BT24" s="236">
        <f>BS24-BR24</f>
        <v>0</v>
      </c>
      <c r="BU24" s="289"/>
      <c r="BV24" s="288"/>
      <c r="BW24" s="237">
        <f t="shared" si="34"/>
        <v>0</v>
      </c>
      <c r="BX24" s="248">
        <f t="shared" si="34"/>
        <v>0</v>
      </c>
      <c r="BY24" s="196">
        <f t="shared" si="34"/>
        <v>0</v>
      </c>
      <c r="BZ24" s="236">
        <f t="shared" si="29"/>
        <v>0</v>
      </c>
      <c r="CA24" s="236"/>
      <c r="CB24" s="290"/>
      <c r="CC24" s="291"/>
    </row>
    <row r="25" spans="1:81" ht="12.75">
      <c r="A25" s="112" t="s">
        <v>73</v>
      </c>
      <c r="B25" s="113"/>
      <c r="C25" s="250"/>
      <c r="D25" s="301"/>
      <c r="E25" s="251">
        <v>601</v>
      </c>
      <c r="F25" s="236">
        <f t="shared" si="7"/>
        <v>601</v>
      </c>
      <c r="G25" s="288"/>
      <c r="H25" s="288"/>
      <c r="I25" s="351"/>
      <c r="J25" s="251"/>
      <c r="K25" s="251"/>
      <c r="L25" s="236">
        <f t="shared" si="9"/>
        <v>0</v>
      </c>
      <c r="M25" s="289"/>
      <c r="N25" s="288"/>
      <c r="O25" s="250"/>
      <c r="P25" s="301"/>
      <c r="Q25" s="251"/>
      <c r="R25" s="236">
        <f t="shared" si="10"/>
        <v>0</v>
      </c>
      <c r="S25" s="289"/>
      <c r="T25" s="288"/>
      <c r="U25" s="250"/>
      <c r="V25" s="301"/>
      <c r="W25" s="251">
        <v>420</v>
      </c>
      <c r="X25" s="236">
        <f t="shared" si="11"/>
        <v>420</v>
      </c>
      <c r="Y25" s="289"/>
      <c r="Z25" s="288"/>
      <c r="AA25" s="250"/>
      <c r="AB25" s="301"/>
      <c r="AC25" s="251"/>
      <c r="AD25" s="236">
        <f t="shared" si="12"/>
        <v>0</v>
      </c>
      <c r="AE25" s="289"/>
      <c r="AF25" s="288"/>
      <c r="AG25" s="250"/>
      <c r="AH25" s="301"/>
      <c r="AI25" s="251"/>
      <c r="AJ25" s="236">
        <f t="shared" si="13"/>
        <v>0</v>
      </c>
      <c r="AK25" s="289"/>
      <c r="AL25" s="288"/>
      <c r="AM25" s="250"/>
      <c r="AN25" s="301"/>
      <c r="AO25" s="251"/>
      <c r="AP25" s="236">
        <f t="shared" si="14"/>
        <v>0</v>
      </c>
      <c r="AQ25" s="289"/>
      <c r="AR25" s="288"/>
      <c r="AS25" s="250"/>
      <c r="AT25" s="301"/>
      <c r="AU25" s="251"/>
      <c r="AV25" s="236">
        <f t="shared" si="1"/>
        <v>0</v>
      </c>
      <c r="AW25" s="289"/>
      <c r="AX25" s="286"/>
      <c r="AY25" s="250"/>
      <c r="AZ25" s="301"/>
      <c r="BA25" s="251"/>
      <c r="BB25" s="236">
        <f t="shared" si="3"/>
        <v>0</v>
      </c>
      <c r="BC25" s="289"/>
      <c r="BD25" s="286"/>
      <c r="BE25" s="250"/>
      <c r="BF25" s="301"/>
      <c r="BG25" s="251"/>
      <c r="BH25" s="236">
        <f t="shared" si="36"/>
        <v>0</v>
      </c>
      <c r="BI25" s="289"/>
      <c r="BJ25" s="288"/>
      <c r="BK25" s="250"/>
      <c r="BL25" s="301"/>
      <c r="BM25" s="251"/>
      <c r="BN25" s="236"/>
      <c r="BO25" s="289"/>
      <c r="BP25" s="288"/>
      <c r="BQ25" s="250"/>
      <c r="BR25" s="301"/>
      <c r="BS25" s="251">
        <v>52.6</v>
      </c>
      <c r="BT25" s="236">
        <f t="shared" si="27"/>
        <v>52.6</v>
      </c>
      <c r="BU25" s="289"/>
      <c r="BV25" s="288"/>
      <c r="BW25" s="237">
        <f t="shared" si="34"/>
        <v>0</v>
      </c>
      <c r="BX25" s="248">
        <f t="shared" si="34"/>
        <v>0</v>
      </c>
      <c r="BY25" s="196">
        <f t="shared" si="34"/>
        <v>1073.6</v>
      </c>
      <c r="BZ25" s="236">
        <f t="shared" si="29"/>
        <v>1073.6</v>
      </c>
      <c r="CA25" s="236"/>
      <c r="CB25" s="290"/>
      <c r="CC25" s="291"/>
    </row>
    <row r="26" spans="1:81" ht="12.75">
      <c r="A26" s="111" t="s">
        <v>147</v>
      </c>
      <c r="B26" s="114"/>
      <c r="C26" s="234">
        <v>93.4</v>
      </c>
      <c r="D26" s="94">
        <v>55.7</v>
      </c>
      <c r="E26" s="235">
        <v>152.5</v>
      </c>
      <c r="F26" s="236">
        <f t="shared" si="7"/>
        <v>96.8</v>
      </c>
      <c r="G26" s="288">
        <f t="shared" si="8"/>
        <v>273.78815080789946</v>
      </c>
      <c r="H26" s="288">
        <f t="shared" si="35"/>
        <v>163.2762312633833</v>
      </c>
      <c r="I26" s="345">
        <v>10</v>
      </c>
      <c r="J26" s="235">
        <v>1</v>
      </c>
      <c r="K26" s="235">
        <v>30.5</v>
      </c>
      <c r="L26" s="236">
        <f t="shared" si="9"/>
        <v>29.5</v>
      </c>
      <c r="M26" s="289"/>
      <c r="N26" s="288"/>
      <c r="O26" s="234">
        <v>2.1</v>
      </c>
      <c r="P26" s="94"/>
      <c r="Q26" s="235">
        <v>60</v>
      </c>
      <c r="R26" s="236">
        <f t="shared" si="10"/>
        <v>60</v>
      </c>
      <c r="S26" s="289"/>
      <c r="T26" s="288">
        <f t="shared" si="17"/>
        <v>2857.142857142857</v>
      </c>
      <c r="U26" s="234">
        <v>11.2</v>
      </c>
      <c r="V26" s="94">
        <v>0.5</v>
      </c>
      <c r="W26" s="235"/>
      <c r="X26" s="236">
        <f t="shared" si="11"/>
        <v>-0.5</v>
      </c>
      <c r="Y26" s="289"/>
      <c r="Z26" s="288"/>
      <c r="AA26" s="234">
        <v>5.8</v>
      </c>
      <c r="AB26" s="94">
        <v>0.4</v>
      </c>
      <c r="AC26" s="235"/>
      <c r="AD26" s="236">
        <f t="shared" si="12"/>
        <v>-0.4</v>
      </c>
      <c r="AE26" s="289"/>
      <c r="AF26" s="288"/>
      <c r="AG26" s="234">
        <v>20.6</v>
      </c>
      <c r="AH26" s="94">
        <v>8</v>
      </c>
      <c r="AI26" s="235">
        <v>0.3</v>
      </c>
      <c r="AJ26" s="236">
        <f t="shared" si="13"/>
        <v>-7.7</v>
      </c>
      <c r="AK26" s="289">
        <f t="shared" si="19"/>
        <v>3.75</v>
      </c>
      <c r="AL26" s="288"/>
      <c r="AM26" s="234">
        <v>1.5</v>
      </c>
      <c r="AN26" s="94">
        <v>0.8</v>
      </c>
      <c r="AO26" s="235">
        <v>0.8</v>
      </c>
      <c r="AP26" s="236">
        <f t="shared" si="14"/>
        <v>0</v>
      </c>
      <c r="AQ26" s="289"/>
      <c r="AR26" s="288"/>
      <c r="AS26" s="234">
        <v>13.5</v>
      </c>
      <c r="AT26" s="94">
        <v>1.8</v>
      </c>
      <c r="AU26" s="235"/>
      <c r="AV26" s="236">
        <f t="shared" si="1"/>
        <v>-1.8</v>
      </c>
      <c r="AW26" s="289">
        <f t="shared" si="2"/>
        <v>0</v>
      </c>
      <c r="AX26" s="286"/>
      <c r="AY26" s="234">
        <v>18.7</v>
      </c>
      <c r="AZ26" s="94">
        <v>10.1</v>
      </c>
      <c r="BA26" s="235">
        <v>22.9</v>
      </c>
      <c r="BB26" s="236">
        <f t="shared" si="3"/>
        <v>12.799999999999999</v>
      </c>
      <c r="BC26" s="289">
        <f>BA26/AZ26%</f>
        <v>226.73267326732673</v>
      </c>
      <c r="BD26" s="286"/>
      <c r="BE26" s="234">
        <v>6.7</v>
      </c>
      <c r="BF26" s="94">
        <v>1</v>
      </c>
      <c r="BG26" s="235"/>
      <c r="BH26" s="236">
        <f t="shared" si="36"/>
        <v>-1</v>
      </c>
      <c r="BI26" s="289">
        <f>BG26/BF26%</f>
        <v>0</v>
      </c>
      <c r="BJ26" s="288"/>
      <c r="BK26" s="234">
        <v>5.2</v>
      </c>
      <c r="BL26" s="94">
        <v>5.2</v>
      </c>
      <c r="BM26" s="235">
        <v>7</v>
      </c>
      <c r="BN26" s="236"/>
      <c r="BO26" s="289">
        <f>BM26/BL26%</f>
        <v>134.6153846153846</v>
      </c>
      <c r="BP26" s="288"/>
      <c r="BQ26" s="234">
        <v>10</v>
      </c>
      <c r="BR26" s="94">
        <v>4.3</v>
      </c>
      <c r="BS26" s="235">
        <v>17812.4</v>
      </c>
      <c r="BT26" s="236">
        <f t="shared" si="27"/>
        <v>17808.100000000002</v>
      </c>
      <c r="BU26" s="289"/>
      <c r="BV26" s="288">
        <f>BS26/BQ26%</f>
        <v>178124</v>
      </c>
      <c r="BW26" s="237">
        <f t="shared" si="34"/>
        <v>198.69999999999996</v>
      </c>
      <c r="BX26" s="248">
        <f t="shared" si="34"/>
        <v>88.79999999999998</v>
      </c>
      <c r="BY26" s="248">
        <f t="shared" si="34"/>
        <v>18086.4</v>
      </c>
      <c r="BZ26" s="236">
        <f t="shared" si="29"/>
        <v>17997.600000000002</v>
      </c>
      <c r="CA26" s="236">
        <f t="shared" si="30"/>
        <v>20367.567567567574</v>
      </c>
      <c r="CB26" s="290"/>
      <c r="CC26" s="115"/>
    </row>
    <row r="27" spans="1:81" ht="12.75">
      <c r="A27" s="111" t="s">
        <v>148</v>
      </c>
      <c r="B27" s="114"/>
      <c r="C27" s="234"/>
      <c r="D27" s="94"/>
      <c r="E27" s="235">
        <v>-249</v>
      </c>
      <c r="F27" s="236">
        <f t="shared" si="7"/>
        <v>-249</v>
      </c>
      <c r="G27" s="288"/>
      <c r="H27" s="288"/>
      <c r="I27" s="345"/>
      <c r="J27" s="235"/>
      <c r="K27" s="235"/>
      <c r="L27" s="236">
        <f t="shared" si="9"/>
        <v>0</v>
      </c>
      <c r="M27" s="289"/>
      <c r="N27" s="288"/>
      <c r="O27" s="234"/>
      <c r="P27" s="94"/>
      <c r="Q27" s="235"/>
      <c r="R27" s="236">
        <f t="shared" si="10"/>
        <v>0</v>
      </c>
      <c r="S27" s="289"/>
      <c r="T27" s="288"/>
      <c r="U27" s="234"/>
      <c r="V27" s="94"/>
      <c r="W27" s="235"/>
      <c r="X27" s="236">
        <f t="shared" si="11"/>
        <v>0</v>
      </c>
      <c r="Y27" s="289"/>
      <c r="Z27" s="288"/>
      <c r="AA27" s="234"/>
      <c r="AB27" s="94"/>
      <c r="AC27" s="235"/>
      <c r="AD27" s="236">
        <f t="shared" si="12"/>
        <v>0</v>
      </c>
      <c r="AE27" s="289"/>
      <c r="AF27" s="288"/>
      <c r="AG27" s="234">
        <v>112.7</v>
      </c>
      <c r="AH27" s="94">
        <v>112.7</v>
      </c>
      <c r="AI27" s="235">
        <v>122.7</v>
      </c>
      <c r="AJ27" s="236">
        <f t="shared" si="13"/>
        <v>10</v>
      </c>
      <c r="AK27" s="289">
        <f t="shared" si="19"/>
        <v>108.87311446317658</v>
      </c>
      <c r="AL27" s="288"/>
      <c r="AM27" s="234"/>
      <c r="AN27" s="94"/>
      <c r="AO27" s="235"/>
      <c r="AP27" s="236">
        <f t="shared" si="14"/>
        <v>0</v>
      </c>
      <c r="AQ27" s="289"/>
      <c r="AR27" s="288"/>
      <c r="AS27" s="234"/>
      <c r="AT27" s="94"/>
      <c r="AU27" s="235"/>
      <c r="AV27" s="236">
        <f t="shared" si="1"/>
        <v>0</v>
      </c>
      <c r="AW27" s="289"/>
      <c r="AX27" s="286"/>
      <c r="AY27" s="234"/>
      <c r="AZ27" s="94"/>
      <c r="BA27" s="235">
        <v>123.1</v>
      </c>
      <c r="BB27" s="236">
        <f t="shared" si="3"/>
        <v>123.1</v>
      </c>
      <c r="BC27" s="289"/>
      <c r="BD27" s="286"/>
      <c r="BE27" s="234"/>
      <c r="BF27" s="94"/>
      <c r="BG27" s="235"/>
      <c r="BH27" s="236">
        <f t="shared" si="36"/>
        <v>0</v>
      </c>
      <c r="BI27" s="289"/>
      <c r="BJ27" s="288"/>
      <c r="BK27" s="234">
        <v>-35.8</v>
      </c>
      <c r="BL27" s="94">
        <v>-35.8</v>
      </c>
      <c r="BM27" s="235">
        <v>-35.8</v>
      </c>
      <c r="BN27" s="236"/>
      <c r="BO27" s="289"/>
      <c r="BP27" s="288"/>
      <c r="BQ27" s="234">
        <v>34.1</v>
      </c>
      <c r="BR27" s="94">
        <v>34.1</v>
      </c>
      <c r="BS27" s="235">
        <v>34.6</v>
      </c>
      <c r="BT27" s="236">
        <f t="shared" si="27"/>
        <v>0.5</v>
      </c>
      <c r="BU27" s="289">
        <f>BS27/BR27%</f>
        <v>101.46627565982405</v>
      </c>
      <c r="BV27" s="288">
        <f>BS27/BQ27%</f>
        <v>101.46627565982405</v>
      </c>
      <c r="BW27" s="237">
        <f t="shared" si="34"/>
        <v>111</v>
      </c>
      <c r="BX27" s="248">
        <f t="shared" si="34"/>
        <v>111</v>
      </c>
      <c r="BY27" s="248">
        <f t="shared" si="34"/>
        <v>-4.399999999999999</v>
      </c>
      <c r="BZ27" s="236">
        <f t="shared" si="29"/>
        <v>-115.4</v>
      </c>
      <c r="CA27" s="236">
        <f t="shared" si="30"/>
        <v>-3.9639639639639626</v>
      </c>
      <c r="CB27" s="290">
        <f t="shared" si="31"/>
        <v>-3.9639639639639626</v>
      </c>
      <c r="CC27" s="115"/>
    </row>
    <row r="28" spans="1:80" s="233" customFormat="1" ht="12.75">
      <c r="A28" s="227" t="s">
        <v>74</v>
      </c>
      <c r="B28" s="228"/>
      <c r="C28" s="229">
        <f>SUM(C29:C33)</f>
        <v>163375.80000000002</v>
      </c>
      <c r="D28" s="230">
        <f>SUM(D29:D33)</f>
        <v>51887.5</v>
      </c>
      <c r="E28" s="231">
        <f>SUM(E29:E33)</f>
        <v>44314.20000000001</v>
      </c>
      <c r="F28" s="230">
        <f t="shared" si="7"/>
        <v>-7573.299999999988</v>
      </c>
      <c r="G28" s="230">
        <f>E28/D28%</f>
        <v>85.40438448566613</v>
      </c>
      <c r="H28" s="286">
        <f>E28/C28%</f>
        <v>27.124090593588527</v>
      </c>
      <c r="I28" s="230">
        <f>SUM(I29:I33)</f>
        <v>17326.9</v>
      </c>
      <c r="J28" s="344">
        <f>SUM(J29:J33)</f>
        <v>9246.8</v>
      </c>
      <c r="K28" s="231">
        <f>SUM(K29:K33)</f>
        <v>7196.3</v>
      </c>
      <c r="L28" s="230">
        <f>K28-J28</f>
        <v>-2050.499999999999</v>
      </c>
      <c r="M28" s="232">
        <f>K28/J28%</f>
        <v>77.82476099839946</v>
      </c>
      <c r="N28" s="286">
        <f t="shared" si="32"/>
        <v>41.532530342992686</v>
      </c>
      <c r="O28" s="229">
        <f>SUM(O29:O33)</f>
        <v>147855.4</v>
      </c>
      <c r="P28" s="230">
        <f>SUM(P29:P33)</f>
        <v>53468.2</v>
      </c>
      <c r="Q28" s="231">
        <f>SUM(Q29:Q33)</f>
        <v>61956.200000000004</v>
      </c>
      <c r="R28" s="230">
        <f t="shared" si="10"/>
        <v>8488.000000000007</v>
      </c>
      <c r="S28" s="232">
        <f>Q28/P28%</f>
        <v>115.87485645673503</v>
      </c>
      <c r="T28" s="286">
        <f t="shared" si="17"/>
        <v>41.903237893238945</v>
      </c>
      <c r="U28" s="229">
        <f>SUM(U29:U33)</f>
        <v>3455.8</v>
      </c>
      <c r="V28" s="230">
        <f>SUM(V29:V33)</f>
        <v>1285.1</v>
      </c>
      <c r="W28" s="231">
        <f>SUM(W29:W33)</f>
        <v>997.1</v>
      </c>
      <c r="X28" s="230">
        <f>W28-V28</f>
        <v>-287.9999999999999</v>
      </c>
      <c r="Y28" s="232">
        <f>W28/V28%</f>
        <v>77.58929266204966</v>
      </c>
      <c r="Z28" s="286">
        <f>W28/U28%</f>
        <v>28.85294287863881</v>
      </c>
      <c r="AA28" s="229">
        <f>SUM(AA29:AA33)</f>
        <v>8748.6</v>
      </c>
      <c r="AB28" s="230">
        <f>SUM(AB29:AB33)</f>
        <v>4035.7</v>
      </c>
      <c r="AC28" s="231">
        <f>SUM(AC29:AC33)</f>
        <v>3054.2</v>
      </c>
      <c r="AD28" s="230">
        <f t="shared" si="12"/>
        <v>-981.5</v>
      </c>
      <c r="AE28" s="232"/>
      <c r="AF28" s="286">
        <f>AC28/AA28%</f>
        <v>34.91072857371465</v>
      </c>
      <c r="AG28" s="229">
        <f>SUM(AG29:AG33)</f>
        <v>211021.19999999998</v>
      </c>
      <c r="AH28" s="230">
        <f>SUM(AH29:AH33)</f>
        <v>123627.2</v>
      </c>
      <c r="AI28" s="231">
        <f>SUM(AI29:AI33)</f>
        <v>110373.8</v>
      </c>
      <c r="AJ28" s="230">
        <f>AI28-AH28</f>
        <v>-13253.399999999994</v>
      </c>
      <c r="AK28" s="232">
        <f>AI28/AH28%</f>
        <v>89.27954366029483</v>
      </c>
      <c r="AL28" s="286">
        <f t="shared" si="20"/>
        <v>52.30460257073697</v>
      </c>
      <c r="AM28" s="229">
        <f>SUM(AM29:AM33)</f>
        <v>10918.6</v>
      </c>
      <c r="AN28" s="230">
        <f>SUM(AN29:AN33)</f>
        <v>7332.999999999999</v>
      </c>
      <c r="AO28" s="231">
        <f>SUM(AO29:AO33)</f>
        <v>5904.3</v>
      </c>
      <c r="AP28" s="230">
        <f>AO28-AN28</f>
        <v>-1428.699999999999</v>
      </c>
      <c r="AQ28" s="232">
        <f aca="true" t="shared" si="37" ref="AQ28:AQ34">AO28/AN28%</f>
        <v>80.51684167462159</v>
      </c>
      <c r="AR28" s="286">
        <f t="shared" si="22"/>
        <v>54.075614089718464</v>
      </c>
      <c r="AS28" s="229">
        <f>SUM(AS29:AS33)</f>
        <v>12601</v>
      </c>
      <c r="AT28" s="230">
        <f>SUM(AT29:AT33)</f>
        <v>7767.599999999999</v>
      </c>
      <c r="AU28" s="231">
        <f>SUM(AU29:AU33)</f>
        <v>6045.8</v>
      </c>
      <c r="AV28" s="230">
        <f t="shared" si="1"/>
        <v>-1721.7999999999993</v>
      </c>
      <c r="AW28" s="232">
        <f>AU28/AT28%</f>
        <v>77.8335650651424</v>
      </c>
      <c r="AX28" s="286">
        <f t="shared" si="23"/>
        <v>47.97873184667883</v>
      </c>
      <c r="AY28" s="229">
        <f>SUM(AY29:AY33)</f>
        <v>14265.199999999999</v>
      </c>
      <c r="AZ28" s="230">
        <f>SUM(AZ29:AZ33)</f>
        <v>6509.4</v>
      </c>
      <c r="BA28" s="231">
        <f>SUM(BA29:BA33)</f>
        <v>3590</v>
      </c>
      <c r="BB28" s="230">
        <f>BA28-AZ28</f>
        <v>-2919.3999999999996</v>
      </c>
      <c r="BC28" s="289">
        <f>BA28/AZ28%</f>
        <v>55.15101238209359</v>
      </c>
      <c r="BD28" s="286">
        <f t="shared" si="24"/>
        <v>25.166138574993692</v>
      </c>
      <c r="BE28" s="229">
        <f>SUM(BE29:BE33)</f>
        <v>8320.2</v>
      </c>
      <c r="BF28" s="230">
        <f>SUM(BF29:BF33)</f>
        <v>4157.8</v>
      </c>
      <c r="BG28" s="231">
        <f>SUM(BG29:BG33)</f>
        <v>3681.7</v>
      </c>
      <c r="BH28" s="230">
        <f t="shared" si="36"/>
        <v>-476.10000000000036</v>
      </c>
      <c r="BI28" s="232">
        <f>BG28/BF28%</f>
        <v>88.54923276732886</v>
      </c>
      <c r="BJ28" s="286">
        <f t="shared" si="25"/>
        <v>44.25013821783129</v>
      </c>
      <c r="BK28" s="229">
        <f>SUM(BK29:BK33)</f>
        <v>122182.7</v>
      </c>
      <c r="BL28" s="230">
        <f>SUM(BL29:BL33)</f>
        <v>13650.7</v>
      </c>
      <c r="BM28" s="231">
        <f>SUM(BM29:BM33)</f>
        <v>60105.700000000004</v>
      </c>
      <c r="BN28" s="230">
        <f>BM28-BL28</f>
        <v>46455</v>
      </c>
      <c r="BO28" s="232">
        <f>BM28/BL28%</f>
        <v>440.3122184210334</v>
      </c>
      <c r="BP28" s="286">
        <f t="shared" si="26"/>
        <v>49.193298232892225</v>
      </c>
      <c r="BQ28" s="229">
        <f>SUM(BQ29:BQ33)</f>
        <v>509626.7</v>
      </c>
      <c r="BR28" s="230">
        <f>SUM(BR29:BR33)</f>
        <v>155341</v>
      </c>
      <c r="BS28" s="231">
        <f>SUM(BS29:BS33)</f>
        <v>155341</v>
      </c>
      <c r="BT28" s="230">
        <f>BS28-BR28</f>
        <v>0</v>
      </c>
      <c r="BU28" s="232">
        <f>BS28/BR28%</f>
        <v>100</v>
      </c>
      <c r="BV28" s="286">
        <f t="shared" si="28"/>
        <v>30.481330746603348</v>
      </c>
      <c r="BW28" s="229">
        <f t="shared" si="34"/>
        <v>1229698.0999999999</v>
      </c>
      <c r="BX28" s="229">
        <f>D28+J28+P28+V28+AB28+AH28+AN28+AT28+AZ28+BF28+BL28+BR28</f>
        <v>438310</v>
      </c>
      <c r="BY28" s="229">
        <f>E28+K28+Q28+W28+AC28+AI28+AO28+AU28+BA28+BG28+BM28+BS28</f>
        <v>462560.3</v>
      </c>
      <c r="BZ28" s="230">
        <f>BY28-BX28</f>
        <v>24250.29999999999</v>
      </c>
      <c r="CA28" s="230">
        <f>BY28/BX28%</f>
        <v>105.53268234810977</v>
      </c>
      <c r="CB28" s="287">
        <f t="shared" si="31"/>
        <v>37.61576113681887</v>
      </c>
    </row>
    <row r="29" spans="1:80" s="108" customFormat="1" ht="12.75">
      <c r="A29" s="116" t="s">
        <v>75</v>
      </c>
      <c r="B29" s="117"/>
      <c r="C29" s="234">
        <v>26261.6</v>
      </c>
      <c r="D29" s="94">
        <v>22000</v>
      </c>
      <c r="E29" s="235">
        <v>17333.4</v>
      </c>
      <c r="F29" s="236">
        <f t="shared" si="7"/>
        <v>-4666.5999999999985</v>
      </c>
      <c r="G29" s="288">
        <f>E29/D29%</f>
        <v>78.78818181818183</v>
      </c>
      <c r="H29" s="288">
        <f>E29/C29%</f>
        <v>66.00283303378318</v>
      </c>
      <c r="I29" s="345">
        <v>11961.7</v>
      </c>
      <c r="J29" s="235">
        <v>8340</v>
      </c>
      <c r="K29" s="235">
        <v>6690</v>
      </c>
      <c r="L29" s="236">
        <f>K29-J29</f>
        <v>-1650</v>
      </c>
      <c r="M29" s="289">
        <f>K29/J29%</f>
        <v>80.21582733812949</v>
      </c>
      <c r="N29" s="288">
        <f t="shared" si="32"/>
        <v>55.928505145589675</v>
      </c>
      <c r="O29" s="234">
        <v>23271.5</v>
      </c>
      <c r="P29" s="94">
        <v>12000</v>
      </c>
      <c r="Q29" s="235">
        <v>9700</v>
      </c>
      <c r="R29" s="236">
        <f t="shared" si="10"/>
        <v>-2300</v>
      </c>
      <c r="S29" s="289">
        <f>Q29/P29%</f>
        <v>80.83333333333333</v>
      </c>
      <c r="T29" s="288">
        <f t="shared" si="17"/>
        <v>41.681885568184256</v>
      </c>
      <c r="U29" s="234">
        <v>2034.5</v>
      </c>
      <c r="V29" s="94">
        <v>900</v>
      </c>
      <c r="W29" s="235">
        <v>700</v>
      </c>
      <c r="X29" s="236">
        <f>W29-V29</f>
        <v>-200</v>
      </c>
      <c r="Y29" s="289">
        <f>W29/V29%</f>
        <v>77.77777777777777</v>
      </c>
      <c r="Z29" s="288"/>
      <c r="AA29" s="234">
        <v>6266.1</v>
      </c>
      <c r="AB29" s="94">
        <v>3560</v>
      </c>
      <c r="AC29" s="235">
        <v>2860</v>
      </c>
      <c r="AD29" s="236">
        <f t="shared" si="12"/>
        <v>-700</v>
      </c>
      <c r="AE29" s="289">
        <f>AC29/AB29%</f>
        <v>80.33707865168539</v>
      </c>
      <c r="AF29" s="288">
        <f>AC29/AA29%</f>
        <v>45.642425112909145</v>
      </c>
      <c r="AG29" s="234">
        <v>15972.2</v>
      </c>
      <c r="AH29" s="94">
        <v>7986.1</v>
      </c>
      <c r="AI29" s="235">
        <v>8648</v>
      </c>
      <c r="AJ29" s="236">
        <f>AI29-AH29</f>
        <v>661.8999999999996</v>
      </c>
      <c r="AK29" s="289">
        <f>AI29/AH29%</f>
        <v>108.28815066177482</v>
      </c>
      <c r="AL29" s="288">
        <f t="shared" si="20"/>
        <v>54.14407533088741</v>
      </c>
      <c r="AM29" s="234">
        <v>9895.5</v>
      </c>
      <c r="AN29" s="94">
        <v>6926.9</v>
      </c>
      <c r="AO29" s="235">
        <v>5607.5</v>
      </c>
      <c r="AP29" s="236">
        <f>AO29-AN29</f>
        <v>-1319.3999999999996</v>
      </c>
      <c r="AQ29" s="289">
        <f t="shared" si="37"/>
        <v>80.95251844259337</v>
      </c>
      <c r="AR29" s="288">
        <f t="shared" si="22"/>
        <v>56.667171946844526</v>
      </c>
      <c r="AS29" s="234">
        <v>8151.9</v>
      </c>
      <c r="AT29" s="94">
        <v>6521.4</v>
      </c>
      <c r="AU29" s="235">
        <v>5434.5</v>
      </c>
      <c r="AV29" s="236">
        <f t="shared" si="1"/>
        <v>-1086.8999999999996</v>
      </c>
      <c r="AW29" s="289">
        <f t="shared" si="2"/>
        <v>83.33333333333333</v>
      </c>
      <c r="AX29" s="288">
        <f t="shared" si="23"/>
        <v>66.66543995878263</v>
      </c>
      <c r="AY29" s="234">
        <v>4863.4</v>
      </c>
      <c r="AZ29" s="94">
        <v>2431.7</v>
      </c>
      <c r="BA29" s="235">
        <v>2702</v>
      </c>
      <c r="BB29" s="236">
        <f t="shared" si="3"/>
        <v>270.3000000000002</v>
      </c>
      <c r="BC29" s="289">
        <f>BA29/AZ29%</f>
        <v>111.1156803882058</v>
      </c>
      <c r="BD29" s="286">
        <f t="shared" si="24"/>
        <v>55.5578401941029</v>
      </c>
      <c r="BE29" s="234">
        <v>7457.6</v>
      </c>
      <c r="BF29" s="94">
        <v>3728.8</v>
      </c>
      <c r="BG29" s="235">
        <v>3642</v>
      </c>
      <c r="BH29" s="236">
        <f t="shared" si="36"/>
        <v>-86.80000000000018</v>
      </c>
      <c r="BI29" s="289">
        <f>BG29/BF29%</f>
        <v>97.67217335335764</v>
      </c>
      <c r="BJ29" s="288">
        <f t="shared" si="25"/>
        <v>48.83608667667882</v>
      </c>
      <c r="BK29" s="234">
        <v>18067.4</v>
      </c>
      <c r="BL29" s="94">
        <v>9756.4</v>
      </c>
      <c r="BM29" s="235">
        <v>7949.6</v>
      </c>
      <c r="BN29" s="236">
        <f>BM29-BL29</f>
        <v>-1806.7999999999993</v>
      </c>
      <c r="BO29" s="289">
        <f>BM29/BL29%</f>
        <v>81.48087409290314</v>
      </c>
      <c r="BP29" s="288">
        <f t="shared" si="26"/>
        <v>43.99969004948139</v>
      </c>
      <c r="BQ29" s="234">
        <v>15291.6</v>
      </c>
      <c r="BR29" s="94">
        <v>6412.6</v>
      </c>
      <c r="BS29" s="235">
        <v>6412.6</v>
      </c>
      <c r="BT29" s="236">
        <f t="shared" si="27"/>
        <v>0</v>
      </c>
      <c r="BU29" s="289">
        <f>BS29/BR29%</f>
        <v>100</v>
      </c>
      <c r="BV29" s="288">
        <f t="shared" si="28"/>
        <v>41.9354416803997</v>
      </c>
      <c r="BW29" s="237">
        <f t="shared" si="34"/>
        <v>149495</v>
      </c>
      <c r="BX29" s="196">
        <f t="shared" si="34"/>
        <v>90563.9</v>
      </c>
      <c r="BY29" s="196">
        <f t="shared" si="34"/>
        <v>77679.6</v>
      </c>
      <c r="BZ29" s="195">
        <f>BY29-BX29</f>
        <v>-12884.299999999988</v>
      </c>
      <c r="CA29" s="236">
        <f>BY29/BX29%</f>
        <v>85.77324960607926</v>
      </c>
      <c r="CB29" s="290">
        <f t="shared" si="31"/>
        <v>51.96133649954848</v>
      </c>
    </row>
    <row r="30" spans="1:80" s="108" customFormat="1" ht="12.75">
      <c r="A30" s="118" t="s">
        <v>149</v>
      </c>
      <c r="B30" s="117"/>
      <c r="C30" s="234">
        <v>1956.9</v>
      </c>
      <c r="D30" s="94">
        <v>1956.9</v>
      </c>
      <c r="E30" s="235">
        <v>492.4</v>
      </c>
      <c r="F30" s="236">
        <f t="shared" si="7"/>
        <v>-1464.5</v>
      </c>
      <c r="G30" s="288"/>
      <c r="H30" s="288"/>
      <c r="I30" s="345"/>
      <c r="J30" s="235"/>
      <c r="K30" s="235"/>
      <c r="L30" s="236"/>
      <c r="M30" s="289"/>
      <c r="N30" s="288"/>
      <c r="O30" s="234"/>
      <c r="P30" s="94"/>
      <c r="Q30" s="235"/>
      <c r="R30" s="236">
        <f t="shared" si="10"/>
        <v>0</v>
      </c>
      <c r="S30" s="289"/>
      <c r="T30" s="288"/>
      <c r="U30" s="234"/>
      <c r="V30" s="94"/>
      <c r="W30" s="235"/>
      <c r="X30" s="236"/>
      <c r="Y30" s="289"/>
      <c r="Z30" s="288"/>
      <c r="AA30" s="234"/>
      <c r="AB30" s="94"/>
      <c r="AC30" s="235"/>
      <c r="AD30" s="236">
        <f t="shared" si="12"/>
        <v>0</v>
      </c>
      <c r="AE30" s="289"/>
      <c r="AF30" s="288"/>
      <c r="AG30" s="234"/>
      <c r="AH30" s="94"/>
      <c r="AI30" s="235"/>
      <c r="AJ30" s="236"/>
      <c r="AK30" s="289"/>
      <c r="AL30" s="288"/>
      <c r="AM30" s="234"/>
      <c r="AN30" s="94"/>
      <c r="AO30" s="235"/>
      <c r="AP30" s="236"/>
      <c r="AQ30" s="289"/>
      <c r="AR30" s="288"/>
      <c r="AS30" s="234"/>
      <c r="AT30" s="94"/>
      <c r="AU30" s="235"/>
      <c r="AV30" s="236"/>
      <c r="AW30" s="289"/>
      <c r="AX30" s="288"/>
      <c r="AY30" s="234"/>
      <c r="AZ30" s="94"/>
      <c r="BA30" s="235"/>
      <c r="BB30" s="236">
        <f t="shared" si="3"/>
        <v>0</v>
      </c>
      <c r="BC30" s="289"/>
      <c r="BD30" s="286"/>
      <c r="BE30" s="234"/>
      <c r="BF30" s="94"/>
      <c r="BG30" s="235"/>
      <c r="BH30" s="236"/>
      <c r="BI30" s="289"/>
      <c r="BJ30" s="288"/>
      <c r="BK30" s="234"/>
      <c r="BL30" s="94"/>
      <c r="BM30" s="235"/>
      <c r="BN30" s="236"/>
      <c r="BO30" s="289"/>
      <c r="BP30" s="288"/>
      <c r="BQ30" s="234"/>
      <c r="BR30" s="94"/>
      <c r="BS30" s="235"/>
      <c r="BT30" s="236">
        <f t="shared" si="27"/>
        <v>0</v>
      </c>
      <c r="BU30" s="289"/>
      <c r="BV30" s="288"/>
      <c r="BW30" s="237">
        <f t="shared" si="34"/>
        <v>1956.9</v>
      </c>
      <c r="BX30" s="196">
        <f t="shared" si="34"/>
        <v>1956.9</v>
      </c>
      <c r="BY30" s="196">
        <f t="shared" si="34"/>
        <v>492.4</v>
      </c>
      <c r="BZ30" s="195"/>
      <c r="CA30" s="236"/>
      <c r="CB30" s="290"/>
    </row>
    <row r="31" spans="1:80" s="108" customFormat="1" ht="12.75">
      <c r="A31" s="118" t="s">
        <v>76</v>
      </c>
      <c r="B31" s="117"/>
      <c r="C31" s="234">
        <v>0.2</v>
      </c>
      <c r="D31" s="94">
        <v>0.2</v>
      </c>
      <c r="E31" s="235">
        <v>0.2</v>
      </c>
      <c r="F31" s="236">
        <f t="shared" si="7"/>
        <v>0</v>
      </c>
      <c r="G31" s="288"/>
      <c r="H31" s="288">
        <f>E31/C31%</f>
        <v>100</v>
      </c>
      <c r="I31" s="345">
        <v>241.9</v>
      </c>
      <c r="J31" s="235">
        <v>109.4</v>
      </c>
      <c r="K31" s="235">
        <v>77</v>
      </c>
      <c r="L31" s="236">
        <f>K31-J31</f>
        <v>-32.400000000000006</v>
      </c>
      <c r="M31" s="289">
        <f>K31/J31%</f>
        <v>70.38391224862887</v>
      </c>
      <c r="N31" s="288">
        <f t="shared" si="32"/>
        <v>31.831335262505167</v>
      </c>
      <c r="O31" s="234">
        <v>241.9</v>
      </c>
      <c r="P31" s="94">
        <v>99.1</v>
      </c>
      <c r="Q31" s="235">
        <v>81.4</v>
      </c>
      <c r="R31" s="236">
        <f t="shared" si="10"/>
        <v>-17.69999999999999</v>
      </c>
      <c r="S31" s="289">
        <f>Q31/P31%</f>
        <v>82.13925327951564</v>
      </c>
      <c r="T31" s="288">
        <f t="shared" si="17"/>
        <v>33.65026870607689</v>
      </c>
      <c r="U31" s="234">
        <v>241.9</v>
      </c>
      <c r="V31" s="94">
        <v>117</v>
      </c>
      <c r="W31" s="235">
        <v>88</v>
      </c>
      <c r="X31" s="236">
        <f>W31-V31</f>
        <v>-29</v>
      </c>
      <c r="Y31" s="289">
        <f>W31/V31%</f>
        <v>75.21367521367522</v>
      </c>
      <c r="Z31" s="288">
        <f>W31/U31%</f>
        <v>36.37866887143448</v>
      </c>
      <c r="AA31" s="234">
        <v>241.9</v>
      </c>
      <c r="AB31" s="94">
        <v>108.7</v>
      </c>
      <c r="AC31" s="235">
        <v>94.2</v>
      </c>
      <c r="AD31" s="236">
        <f t="shared" si="12"/>
        <v>-14.5</v>
      </c>
      <c r="AE31" s="289">
        <f>AC31/AB31%</f>
        <v>86.66053357865685</v>
      </c>
      <c r="AF31" s="288">
        <f>AC31/AA31%</f>
        <v>38.941711451012814</v>
      </c>
      <c r="AG31" s="234">
        <v>483.6</v>
      </c>
      <c r="AH31" s="94">
        <v>241.8</v>
      </c>
      <c r="AI31" s="235">
        <v>182.2</v>
      </c>
      <c r="AJ31" s="236">
        <f>AI31-AH31</f>
        <v>-59.60000000000002</v>
      </c>
      <c r="AK31" s="289">
        <f>AI31/AH31%</f>
        <v>75.35153019023986</v>
      </c>
      <c r="AL31" s="288">
        <f t="shared" si="20"/>
        <v>37.67576509511993</v>
      </c>
      <c r="AM31" s="234">
        <v>241.9</v>
      </c>
      <c r="AN31" s="94">
        <v>116.9</v>
      </c>
      <c r="AO31" s="235">
        <v>87.8</v>
      </c>
      <c r="AP31" s="236">
        <f>AO31-AN31</f>
        <v>-29.10000000000001</v>
      </c>
      <c r="AQ31" s="289">
        <f t="shared" si="37"/>
        <v>75.10692899914456</v>
      </c>
      <c r="AR31" s="288">
        <f t="shared" si="22"/>
        <v>36.295990078544854</v>
      </c>
      <c r="AS31" s="234">
        <v>241.9</v>
      </c>
      <c r="AT31" s="94">
        <v>110.2</v>
      </c>
      <c r="AU31" s="235">
        <v>87.5</v>
      </c>
      <c r="AV31" s="236">
        <f t="shared" si="1"/>
        <v>-22.700000000000003</v>
      </c>
      <c r="AW31" s="289">
        <f t="shared" si="2"/>
        <v>79.4010889292196</v>
      </c>
      <c r="AX31" s="288">
        <f t="shared" si="23"/>
        <v>36.17197188921042</v>
      </c>
      <c r="AY31" s="234">
        <v>241.9</v>
      </c>
      <c r="AZ31" s="94">
        <v>120.9</v>
      </c>
      <c r="BA31" s="235">
        <v>82</v>
      </c>
      <c r="BB31" s="236">
        <f t="shared" si="3"/>
        <v>-38.900000000000006</v>
      </c>
      <c r="BC31" s="289">
        <f>BA31/AZ31%</f>
        <v>67.82464846980976</v>
      </c>
      <c r="BD31" s="288">
        <f t="shared" si="24"/>
        <v>33.898305084745765</v>
      </c>
      <c r="BE31" s="234">
        <v>96.9</v>
      </c>
      <c r="BF31" s="94">
        <v>48.4</v>
      </c>
      <c r="BG31" s="235">
        <v>30.7</v>
      </c>
      <c r="BH31" s="236">
        <f>BG31-BF31</f>
        <v>-17.7</v>
      </c>
      <c r="BI31" s="289">
        <f>BG31/BF31%</f>
        <v>63.429752066115704</v>
      </c>
      <c r="BJ31" s="288">
        <f t="shared" si="25"/>
        <v>31.682146542827653</v>
      </c>
      <c r="BK31" s="234">
        <v>241.9</v>
      </c>
      <c r="BL31" s="94">
        <v>121</v>
      </c>
      <c r="BM31" s="235">
        <v>89.8</v>
      </c>
      <c r="BN31" s="236">
        <f>BM31-BL31</f>
        <v>-31.200000000000003</v>
      </c>
      <c r="BO31" s="289">
        <f>BM31/BL31%</f>
        <v>74.21487603305785</v>
      </c>
      <c r="BP31" s="288">
        <f t="shared" si="26"/>
        <v>37.12277800744109</v>
      </c>
      <c r="BQ31" s="252">
        <v>241.9</v>
      </c>
      <c r="BR31" s="94">
        <v>87.5</v>
      </c>
      <c r="BS31" s="235">
        <v>87.5</v>
      </c>
      <c r="BT31" s="236">
        <f t="shared" si="27"/>
        <v>0</v>
      </c>
      <c r="BU31" s="289">
        <f>BS31/BR31%</f>
        <v>100</v>
      </c>
      <c r="BV31" s="288">
        <f t="shared" si="28"/>
        <v>36.17197188921042</v>
      </c>
      <c r="BW31" s="237">
        <f t="shared" si="34"/>
        <v>2757.8000000000006</v>
      </c>
      <c r="BX31" s="196">
        <f t="shared" si="34"/>
        <v>1281.1000000000001</v>
      </c>
      <c r="BY31" s="196">
        <f t="shared" si="34"/>
        <v>988.3</v>
      </c>
      <c r="BZ31" s="195">
        <f>BY31-BX31</f>
        <v>-292.8000000000002</v>
      </c>
      <c r="CA31" s="236">
        <f>BY31/BX31%</f>
        <v>77.14464132386229</v>
      </c>
      <c r="CB31" s="290">
        <f t="shared" si="31"/>
        <v>35.836536369569934</v>
      </c>
    </row>
    <row r="32" spans="1:82" s="108" customFormat="1" ht="12.75">
      <c r="A32" s="116" t="s">
        <v>77</v>
      </c>
      <c r="B32" s="117"/>
      <c r="C32" s="234">
        <v>135157.1</v>
      </c>
      <c r="D32" s="94">
        <v>27930.4</v>
      </c>
      <c r="E32" s="235">
        <v>26279.9</v>
      </c>
      <c r="F32" s="236">
        <f t="shared" si="7"/>
        <v>-1650.5</v>
      </c>
      <c r="G32" s="288">
        <f>E32/D32%</f>
        <v>94.09066823246354</v>
      </c>
      <c r="H32" s="288">
        <f>E32/C32%</f>
        <v>19.443965577834977</v>
      </c>
      <c r="I32" s="345">
        <v>5123.3</v>
      </c>
      <c r="J32" s="235">
        <v>797.4</v>
      </c>
      <c r="K32" s="235">
        <v>429.3</v>
      </c>
      <c r="L32" s="236">
        <f>K32-J32</f>
        <v>-368.09999999999997</v>
      </c>
      <c r="M32" s="289">
        <f>K32/J32%</f>
        <v>53.83747178329571</v>
      </c>
      <c r="N32" s="288">
        <f t="shared" si="32"/>
        <v>8.379364862490972</v>
      </c>
      <c r="O32" s="234">
        <v>123592</v>
      </c>
      <c r="P32" s="94">
        <v>41369.1</v>
      </c>
      <c r="Q32" s="235">
        <v>51424.8</v>
      </c>
      <c r="R32" s="236">
        <f t="shared" si="10"/>
        <v>10055.700000000004</v>
      </c>
      <c r="S32" s="289">
        <f>Q32/P32%</f>
        <v>124.30727281956824</v>
      </c>
      <c r="T32" s="288">
        <f t="shared" si="17"/>
        <v>41.60851835070231</v>
      </c>
      <c r="U32" s="234">
        <v>1179.4</v>
      </c>
      <c r="V32" s="94">
        <v>268.1</v>
      </c>
      <c r="W32" s="235">
        <v>209.1</v>
      </c>
      <c r="X32" s="236">
        <f>W32-V32</f>
        <v>-59.00000000000003</v>
      </c>
      <c r="Y32" s="289">
        <f>W32/V32%</f>
        <v>77.99328608728086</v>
      </c>
      <c r="Z32" s="288"/>
      <c r="AA32" s="234">
        <v>2240.6</v>
      </c>
      <c r="AB32" s="94">
        <v>367</v>
      </c>
      <c r="AC32" s="235">
        <v>100</v>
      </c>
      <c r="AD32" s="236">
        <f t="shared" si="12"/>
        <v>-267</v>
      </c>
      <c r="AE32" s="289">
        <f>AC32/AB32%</f>
        <v>27.247956403269754</v>
      </c>
      <c r="AF32" s="288"/>
      <c r="AG32" s="234">
        <v>194565.4</v>
      </c>
      <c r="AH32" s="94">
        <v>115399.3</v>
      </c>
      <c r="AI32" s="235">
        <v>101543.6</v>
      </c>
      <c r="AJ32" s="236">
        <f>AI32-AH32</f>
        <v>-13855.699999999997</v>
      </c>
      <c r="AK32" s="289">
        <f>AI32/AH32%</f>
        <v>87.99325472511532</v>
      </c>
      <c r="AL32" s="288">
        <f t="shared" si="20"/>
        <v>52.189957721157</v>
      </c>
      <c r="AM32" s="234">
        <v>781.2</v>
      </c>
      <c r="AN32" s="94">
        <v>289.2</v>
      </c>
      <c r="AO32" s="235">
        <v>209</v>
      </c>
      <c r="AP32" s="236">
        <f>AO32-AN32</f>
        <v>-80.19999999999999</v>
      </c>
      <c r="AQ32" s="289">
        <f t="shared" si="37"/>
        <v>72.26832641770402</v>
      </c>
      <c r="AR32" s="288">
        <f t="shared" si="22"/>
        <v>26.753712237583205</v>
      </c>
      <c r="AS32" s="234">
        <v>4207.2</v>
      </c>
      <c r="AT32" s="94">
        <v>1136</v>
      </c>
      <c r="AU32" s="235">
        <v>523.8</v>
      </c>
      <c r="AV32" s="236">
        <f t="shared" si="1"/>
        <v>-612.2</v>
      </c>
      <c r="AW32" s="289">
        <f t="shared" si="2"/>
        <v>46.109154929577464</v>
      </c>
      <c r="AX32" s="288">
        <f t="shared" si="23"/>
        <v>12.450085567598403</v>
      </c>
      <c r="AY32" s="234">
        <v>9159.9</v>
      </c>
      <c r="AZ32" s="94">
        <v>3956.8</v>
      </c>
      <c r="BA32" s="235">
        <v>806</v>
      </c>
      <c r="BB32" s="236">
        <f t="shared" si="3"/>
        <v>-3150.8</v>
      </c>
      <c r="BC32" s="289">
        <f>BA32/AZ32%</f>
        <v>20.369995956328342</v>
      </c>
      <c r="BD32" s="288">
        <f t="shared" si="24"/>
        <v>8.799222698937763</v>
      </c>
      <c r="BE32" s="234">
        <v>765.7</v>
      </c>
      <c r="BF32" s="94">
        <v>380.6</v>
      </c>
      <c r="BG32" s="235">
        <v>9</v>
      </c>
      <c r="BH32" s="236">
        <f>BG32-BF32</f>
        <v>-371.6</v>
      </c>
      <c r="BI32" s="289">
        <f>BG32/BF32%</f>
        <v>2.3646873357856015</v>
      </c>
      <c r="BJ32" s="288">
        <f t="shared" si="25"/>
        <v>1.175395063340734</v>
      </c>
      <c r="BK32" s="234">
        <v>103873.4</v>
      </c>
      <c r="BL32" s="94">
        <v>3773.3</v>
      </c>
      <c r="BM32" s="235">
        <v>52066.3</v>
      </c>
      <c r="BN32" s="236">
        <f>BM32-BL32</f>
        <v>48293</v>
      </c>
      <c r="BO32" s="289">
        <f>BM32/BL32%</f>
        <v>1379.8611295152784</v>
      </c>
      <c r="BP32" s="288">
        <f t="shared" si="26"/>
        <v>50.12476726476654</v>
      </c>
      <c r="BQ32" s="234">
        <v>494093.2</v>
      </c>
      <c r="BR32" s="94">
        <v>148840.9</v>
      </c>
      <c r="BS32" s="235">
        <v>148840.9</v>
      </c>
      <c r="BT32" s="236">
        <f t="shared" si="27"/>
        <v>0</v>
      </c>
      <c r="BU32" s="289">
        <f>BS32/BR32%</f>
        <v>100</v>
      </c>
      <c r="BV32" s="288">
        <f t="shared" si="28"/>
        <v>30.124053518647898</v>
      </c>
      <c r="BW32" s="237">
        <f t="shared" si="34"/>
        <v>1074738.4000000001</v>
      </c>
      <c r="BX32" s="196">
        <f t="shared" si="34"/>
        <v>344508.1</v>
      </c>
      <c r="BY32" s="196">
        <f t="shared" si="34"/>
        <v>382441.69999999995</v>
      </c>
      <c r="BZ32" s="195">
        <f>BY32-BX32</f>
        <v>37933.59999999998</v>
      </c>
      <c r="CA32" s="236">
        <f>BY32/BX32%</f>
        <v>111.01094575134807</v>
      </c>
      <c r="CB32" s="290">
        <f t="shared" si="31"/>
        <v>35.58463157173875</v>
      </c>
      <c r="CC32" s="253"/>
      <c r="CD32" s="253"/>
    </row>
    <row r="33" spans="1:82" s="108" customFormat="1" ht="12.75">
      <c r="A33" s="116" t="s">
        <v>78</v>
      </c>
      <c r="B33" s="117"/>
      <c r="C33" s="234">
        <v>0</v>
      </c>
      <c r="D33" s="94">
        <v>0</v>
      </c>
      <c r="E33" s="235">
        <v>208.3</v>
      </c>
      <c r="F33" s="236">
        <f t="shared" si="7"/>
        <v>208.3</v>
      </c>
      <c r="G33" s="230"/>
      <c r="H33" s="288"/>
      <c r="I33" s="345"/>
      <c r="J33" s="235"/>
      <c r="K33" s="235"/>
      <c r="L33" s="236">
        <f>K33-J33</f>
        <v>0</v>
      </c>
      <c r="M33" s="289"/>
      <c r="N33" s="288"/>
      <c r="O33" s="234">
        <v>750</v>
      </c>
      <c r="P33" s="94"/>
      <c r="Q33" s="235">
        <v>750</v>
      </c>
      <c r="R33" s="236">
        <f t="shared" si="10"/>
        <v>750</v>
      </c>
      <c r="S33" s="289"/>
      <c r="T33" s="288">
        <f t="shared" si="17"/>
        <v>100</v>
      </c>
      <c r="U33" s="234"/>
      <c r="V33" s="94"/>
      <c r="W33" s="235"/>
      <c r="X33" s="236">
        <f>W33-V33</f>
        <v>0</v>
      </c>
      <c r="Y33" s="289"/>
      <c r="Z33" s="288"/>
      <c r="AA33" s="234"/>
      <c r="AB33" s="94"/>
      <c r="AC33" s="235"/>
      <c r="AD33" s="236">
        <f t="shared" si="12"/>
        <v>0</v>
      </c>
      <c r="AE33" s="289"/>
      <c r="AF33" s="288"/>
      <c r="AG33" s="234"/>
      <c r="AH33" s="94"/>
      <c r="AI33" s="235"/>
      <c r="AJ33" s="236">
        <f>AI33-AH33</f>
        <v>0</v>
      </c>
      <c r="AK33" s="289"/>
      <c r="AL33" s="288"/>
      <c r="AM33" s="234"/>
      <c r="AN33" s="94"/>
      <c r="AO33" s="235"/>
      <c r="AP33" s="236">
        <f>AO33-AN33</f>
        <v>0</v>
      </c>
      <c r="AQ33" s="289"/>
      <c r="AR33" s="288"/>
      <c r="AS33" s="234"/>
      <c r="AT33" s="94"/>
      <c r="AU33" s="235"/>
      <c r="AV33" s="236">
        <f t="shared" si="1"/>
        <v>0</v>
      </c>
      <c r="AW33" s="289"/>
      <c r="AX33" s="288"/>
      <c r="AY33" s="234"/>
      <c r="AZ33" s="94"/>
      <c r="BA33" s="235"/>
      <c r="BB33" s="236"/>
      <c r="BC33" s="289"/>
      <c r="BD33" s="288"/>
      <c r="BE33" s="234"/>
      <c r="BF33" s="94"/>
      <c r="BG33" s="235"/>
      <c r="BH33" s="236"/>
      <c r="BI33" s="289"/>
      <c r="BJ33" s="288"/>
      <c r="BK33" s="234"/>
      <c r="BL33" s="94"/>
      <c r="BM33" s="235"/>
      <c r="BN33" s="236"/>
      <c r="BO33" s="289"/>
      <c r="BP33" s="288"/>
      <c r="BQ33" s="234"/>
      <c r="BR33" s="94"/>
      <c r="BS33" s="235"/>
      <c r="BT33" s="236"/>
      <c r="BU33" s="289"/>
      <c r="BV33" s="288"/>
      <c r="BW33" s="237">
        <f t="shared" si="34"/>
        <v>750</v>
      </c>
      <c r="BX33" s="248">
        <f t="shared" si="34"/>
        <v>0</v>
      </c>
      <c r="BY33" s="248">
        <f t="shared" si="34"/>
        <v>958.3</v>
      </c>
      <c r="BZ33" s="236"/>
      <c r="CA33" s="289"/>
      <c r="CB33" s="302"/>
      <c r="CC33" s="253"/>
      <c r="CD33" s="253"/>
    </row>
    <row r="34" spans="1:82" s="259" customFormat="1" ht="13.5" thickBot="1">
      <c r="A34" s="254" t="s">
        <v>79</v>
      </c>
      <c r="B34" s="255"/>
      <c r="C34" s="256">
        <f>C9+C28</f>
        <v>311492.30000000005</v>
      </c>
      <c r="D34" s="256">
        <f>D9+D28</f>
        <v>104790.8</v>
      </c>
      <c r="E34" s="257">
        <f>E9+E28</f>
        <v>91376</v>
      </c>
      <c r="F34" s="230">
        <f t="shared" si="7"/>
        <v>-13414.800000000003</v>
      </c>
      <c r="G34" s="230">
        <f>E34/D34%</f>
        <v>87.19849452432847</v>
      </c>
      <c r="H34" s="286">
        <f>E34/C34%</f>
        <v>29.33491453881845</v>
      </c>
      <c r="I34" s="230">
        <f>I9+I28</f>
        <v>22206.9</v>
      </c>
      <c r="J34" s="352">
        <f>J9+J28</f>
        <v>10506.8</v>
      </c>
      <c r="K34" s="257">
        <f>K9+K28</f>
        <v>8176.1</v>
      </c>
      <c r="L34" s="230">
        <f>K34-J34</f>
        <v>-2330.699999999999</v>
      </c>
      <c r="M34" s="232">
        <f>K34/J34%</f>
        <v>77.81722313168615</v>
      </c>
      <c r="N34" s="303">
        <f t="shared" si="32"/>
        <v>36.817835897851566</v>
      </c>
      <c r="O34" s="256">
        <f>O9+O28</f>
        <v>156704</v>
      </c>
      <c r="P34" s="257">
        <f>P9+P28</f>
        <v>56640.2</v>
      </c>
      <c r="Q34" s="257">
        <f>Q9+Q28</f>
        <v>64974.600000000006</v>
      </c>
      <c r="R34" s="230">
        <f t="shared" si="10"/>
        <v>8334.400000000009</v>
      </c>
      <c r="S34" s="232">
        <f>Q34/P34%</f>
        <v>114.71463730707168</v>
      </c>
      <c r="T34" s="303">
        <f t="shared" si="17"/>
        <v>41.46326832754748</v>
      </c>
      <c r="U34" s="256">
        <f>U9+U28</f>
        <v>14222.400000000001</v>
      </c>
      <c r="V34" s="257">
        <f>V9+V28</f>
        <v>5429.200000000001</v>
      </c>
      <c r="W34" s="257">
        <f>W9+W28</f>
        <v>5303.6</v>
      </c>
      <c r="X34" s="230">
        <f>W34-V34</f>
        <v>-125.60000000000036</v>
      </c>
      <c r="Y34" s="232">
        <f>W34/V34%</f>
        <v>97.68658365873424</v>
      </c>
      <c r="Z34" s="303">
        <f>W34/U34%</f>
        <v>37.290471369107884</v>
      </c>
      <c r="AA34" s="256">
        <f>AA9+AA28</f>
        <v>16003.100000000002</v>
      </c>
      <c r="AB34" s="257">
        <f>AB9+AB28</f>
        <v>5393.2</v>
      </c>
      <c r="AC34" s="257">
        <f>AC9+AC28</f>
        <v>4795.5</v>
      </c>
      <c r="AD34" s="230">
        <f t="shared" si="12"/>
        <v>-597.6999999999998</v>
      </c>
      <c r="AE34" s="232">
        <f>AC34/AB34%</f>
        <v>88.91752577319589</v>
      </c>
      <c r="AF34" s="303">
        <f>AC34/AA34%</f>
        <v>29.966069074116884</v>
      </c>
      <c r="AG34" s="256">
        <f>AG9+AG28</f>
        <v>215612.59999999998</v>
      </c>
      <c r="AH34" s="257">
        <f>AH9+AH28</f>
        <v>124925.3</v>
      </c>
      <c r="AI34" s="257">
        <f>AI9+AI28</f>
        <v>111834.40000000001</v>
      </c>
      <c r="AJ34" s="230">
        <f>AI34-AH34</f>
        <v>-13090.899999999994</v>
      </c>
      <c r="AK34" s="232">
        <f>AI34/AH34%</f>
        <v>89.52101776021351</v>
      </c>
      <c r="AL34" s="303">
        <f t="shared" si="20"/>
        <v>51.86821178354142</v>
      </c>
      <c r="AM34" s="256">
        <f>AM9+AM28</f>
        <v>15877.7</v>
      </c>
      <c r="AN34" s="257">
        <f>AN9+AN28</f>
        <v>8689.9</v>
      </c>
      <c r="AO34" s="257">
        <f>AO9+AO28</f>
        <v>7993.4</v>
      </c>
      <c r="AP34" s="230">
        <f>AO34-AN34</f>
        <v>-696.5</v>
      </c>
      <c r="AQ34" s="232">
        <f t="shared" si="37"/>
        <v>91.98494804313053</v>
      </c>
      <c r="AR34" s="303">
        <f t="shared" si="22"/>
        <v>50.34356361437739</v>
      </c>
      <c r="AS34" s="256">
        <f>AS9+AS28</f>
        <v>17336.4</v>
      </c>
      <c r="AT34" s="257">
        <f>AT9+AT28</f>
        <v>9170</v>
      </c>
      <c r="AU34" s="257">
        <f>AU9+AU28</f>
        <v>7373.7</v>
      </c>
      <c r="AV34" s="230">
        <f>AU34-AT34</f>
        <v>-1796.3000000000002</v>
      </c>
      <c r="AW34" s="232">
        <f>AU34/AT34%</f>
        <v>80.41112322791712</v>
      </c>
      <c r="AX34" s="303">
        <f t="shared" si="23"/>
        <v>42.53305184467363</v>
      </c>
      <c r="AY34" s="256">
        <f>AY9+AY28</f>
        <v>23149.9</v>
      </c>
      <c r="AZ34" s="257">
        <f>AZ9+AZ28</f>
        <v>9864.2</v>
      </c>
      <c r="BA34" s="257">
        <f>BA9+BA28</f>
        <v>6705</v>
      </c>
      <c r="BB34" s="230">
        <f>BA34-AZ34</f>
        <v>-3159.2000000000007</v>
      </c>
      <c r="BC34" s="232">
        <f>BA34/AZ34%</f>
        <v>67.9730743496685</v>
      </c>
      <c r="BD34" s="303">
        <f t="shared" si="24"/>
        <v>28.96340804927883</v>
      </c>
      <c r="BE34" s="256">
        <f>BE9+BE28</f>
        <v>10127.300000000001</v>
      </c>
      <c r="BF34" s="257">
        <f>BF9+BF28</f>
        <v>4616.900000000001</v>
      </c>
      <c r="BG34" s="257">
        <f>BG9+BG28</f>
        <v>4164.7</v>
      </c>
      <c r="BH34" s="230">
        <f>BG34-BF34</f>
        <v>-452.2000000000007</v>
      </c>
      <c r="BI34" s="232">
        <f>BG34/BF34%</f>
        <v>90.20554917801987</v>
      </c>
      <c r="BJ34" s="303">
        <f t="shared" si="25"/>
        <v>41.12349787208831</v>
      </c>
      <c r="BK34" s="256">
        <f>BK9+BK28</f>
        <v>126204.2</v>
      </c>
      <c r="BL34" s="257">
        <f>BL9+BL28</f>
        <v>15110.800000000001</v>
      </c>
      <c r="BM34" s="257">
        <f>BM9+BM28</f>
        <v>61687.4</v>
      </c>
      <c r="BN34" s="230">
        <f>BM34-BL34</f>
        <v>46576.6</v>
      </c>
      <c r="BO34" s="232">
        <f>BM34/BL34%</f>
        <v>408.23384599094686</v>
      </c>
      <c r="BP34" s="303">
        <f t="shared" si="26"/>
        <v>48.879038890940244</v>
      </c>
      <c r="BQ34" s="256">
        <f>BQ9+BQ28</f>
        <v>527184.9</v>
      </c>
      <c r="BR34" s="257">
        <f>BR9+BR28</f>
        <v>161551.7</v>
      </c>
      <c r="BS34" s="257">
        <f>BS9+BS28</f>
        <v>179065.7</v>
      </c>
      <c r="BT34" s="230">
        <f>BS34-BR34</f>
        <v>17514</v>
      </c>
      <c r="BU34" s="232">
        <f>BS34/BR34%</f>
        <v>110.84111154509671</v>
      </c>
      <c r="BV34" s="303">
        <f t="shared" si="28"/>
        <v>33.96639395399982</v>
      </c>
      <c r="BW34" s="257">
        <f t="shared" si="34"/>
        <v>1456121.7000000002</v>
      </c>
      <c r="BX34" s="257">
        <f t="shared" si="34"/>
        <v>516689.00000000006</v>
      </c>
      <c r="BY34" s="257">
        <f t="shared" si="34"/>
        <v>553450.1000000001</v>
      </c>
      <c r="BZ34" s="230">
        <f>BY34-BX34</f>
        <v>36761.100000000035</v>
      </c>
      <c r="CA34" s="230">
        <f>BY34/BX34%</f>
        <v>107.11474407235302</v>
      </c>
      <c r="CB34" s="304">
        <f t="shared" si="31"/>
        <v>38.00850574508985</v>
      </c>
      <c r="CC34" s="258"/>
      <c r="CD34" s="258"/>
    </row>
    <row r="35" spans="3:82" ht="12.75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 t="s">
        <v>102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</row>
    <row r="36" spans="3:82" ht="12.75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</row>
    <row r="37" spans="3:82" ht="12.75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</row>
    <row r="38" spans="3:82" ht="12.75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</row>
    <row r="39" spans="3:82" ht="15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305"/>
      <c r="BY39" s="115"/>
      <c r="BZ39" s="115"/>
      <c r="CA39" s="115"/>
      <c r="CB39" s="115"/>
      <c r="CC39" s="115"/>
      <c r="CD39" s="115"/>
    </row>
    <row r="40" spans="3:82" ht="12.75">
      <c r="C40" s="115"/>
      <c r="D40" s="115"/>
      <c r="E40" s="115"/>
      <c r="F40" s="115"/>
      <c r="G40" s="115"/>
      <c r="H40" s="115"/>
      <c r="I40" s="115"/>
      <c r="J40" s="115"/>
      <c r="K40" s="115" t="s">
        <v>102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</row>
    <row r="41" spans="3:82" ht="12.75"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</row>
    <row r="42" spans="3:82" ht="12.75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</row>
    <row r="43" ht="12.75">
      <c r="BX43" s="306"/>
    </row>
    <row r="44" ht="12.75">
      <c r="BX44" s="306"/>
    </row>
  </sheetData>
  <sheetProtection/>
  <mergeCells count="40">
    <mergeCell ref="BE6:BI6"/>
    <mergeCell ref="C2:M4"/>
    <mergeCell ref="BX7:BY7"/>
    <mergeCell ref="BK6:BO6"/>
    <mergeCell ref="BQ6:BU6"/>
    <mergeCell ref="BW6:CA6"/>
    <mergeCell ref="D7:E7"/>
    <mergeCell ref="BZ7:CA7"/>
    <mergeCell ref="BF7:BG7"/>
    <mergeCell ref="BH7:BI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42" sqref="A42:IV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5.37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19" t="s">
        <v>80</v>
      </c>
      <c r="B1" s="260"/>
      <c r="C1" s="120"/>
      <c r="D1" s="120"/>
      <c r="E1" s="120"/>
      <c r="F1" s="120"/>
      <c r="G1" s="121"/>
      <c r="H1" s="121"/>
      <c r="I1" s="121"/>
      <c r="J1" s="121"/>
      <c r="K1" s="121"/>
      <c r="L1" s="121"/>
    </row>
    <row r="2" spans="1:12" ht="15.75">
      <c r="A2" s="122" t="s">
        <v>157</v>
      </c>
      <c r="B2" s="260"/>
      <c r="C2" s="120"/>
      <c r="D2" s="120"/>
      <c r="E2" s="120"/>
      <c r="F2" s="120"/>
      <c r="G2" s="121"/>
      <c r="H2" s="121"/>
      <c r="I2" s="121"/>
      <c r="J2" s="121"/>
      <c r="K2" s="121"/>
      <c r="L2" s="121"/>
    </row>
    <row r="3" spans="1:12" ht="16.5" thickBot="1">
      <c r="A3" s="261"/>
      <c r="B3" s="262"/>
      <c r="C3" s="489"/>
      <c r="D3" s="489"/>
      <c r="E3" s="489"/>
      <c r="F3" s="489"/>
      <c r="G3" s="275"/>
      <c r="H3" s="275"/>
      <c r="I3" s="123"/>
      <c r="J3" s="123"/>
      <c r="K3" s="275"/>
      <c r="L3" s="124" t="s">
        <v>81</v>
      </c>
    </row>
    <row r="4" spans="1:14" ht="15">
      <c r="A4" s="125"/>
      <c r="B4" s="263" t="s">
        <v>113</v>
      </c>
      <c r="C4" s="490" t="s">
        <v>114</v>
      </c>
      <c r="D4" s="491"/>
      <c r="E4" s="491"/>
      <c r="F4" s="492"/>
      <c r="G4" s="496" t="s">
        <v>82</v>
      </c>
      <c r="H4" s="497"/>
      <c r="I4" s="497"/>
      <c r="J4" s="498"/>
      <c r="K4" s="502" t="s">
        <v>83</v>
      </c>
      <c r="L4" s="503"/>
      <c r="M4" s="503"/>
      <c r="N4" s="504"/>
    </row>
    <row r="5" spans="1:14" ht="15">
      <c r="A5" s="126" t="s">
        <v>0</v>
      </c>
      <c r="B5" s="126" t="s">
        <v>115</v>
      </c>
      <c r="C5" s="493"/>
      <c r="D5" s="494"/>
      <c r="E5" s="494"/>
      <c r="F5" s="495"/>
      <c r="G5" s="499"/>
      <c r="H5" s="500"/>
      <c r="I5" s="500"/>
      <c r="J5" s="501"/>
      <c r="K5" s="505"/>
      <c r="L5" s="506"/>
      <c r="M5" s="506"/>
      <c r="N5" s="507"/>
    </row>
    <row r="6" spans="1:14" ht="15">
      <c r="A6" s="126"/>
      <c r="B6" s="126"/>
      <c r="C6" s="127" t="s">
        <v>84</v>
      </c>
      <c r="D6" s="128" t="s">
        <v>85</v>
      </c>
      <c r="E6" s="508" t="s">
        <v>86</v>
      </c>
      <c r="F6" s="509"/>
      <c r="G6" s="127" t="s">
        <v>84</v>
      </c>
      <c r="H6" s="129" t="s">
        <v>85</v>
      </c>
      <c r="I6" s="508" t="s">
        <v>86</v>
      </c>
      <c r="J6" s="509"/>
      <c r="K6" s="127" t="s">
        <v>84</v>
      </c>
      <c r="L6" s="128" t="s">
        <v>85</v>
      </c>
      <c r="M6" s="510" t="s">
        <v>86</v>
      </c>
      <c r="N6" s="511"/>
    </row>
    <row r="7" spans="1:14" ht="12.75">
      <c r="A7" s="130"/>
      <c r="B7" s="130" t="s">
        <v>116</v>
      </c>
      <c r="C7" s="131" t="s">
        <v>87</v>
      </c>
      <c r="D7" s="132"/>
      <c r="E7" s="130" t="s">
        <v>19</v>
      </c>
      <c r="F7" s="133" t="s">
        <v>20</v>
      </c>
      <c r="G7" s="131" t="s">
        <v>87</v>
      </c>
      <c r="H7" s="134"/>
      <c r="I7" s="130" t="s">
        <v>19</v>
      </c>
      <c r="J7" s="133" t="s">
        <v>20</v>
      </c>
      <c r="K7" s="131" t="s">
        <v>87</v>
      </c>
      <c r="L7" s="132"/>
      <c r="M7" s="135" t="s">
        <v>19</v>
      </c>
      <c r="N7" s="136" t="s">
        <v>20</v>
      </c>
    </row>
    <row r="8" spans="1:14" ht="15.75">
      <c r="A8" s="228" t="s">
        <v>88</v>
      </c>
      <c r="B8" s="264" t="s">
        <v>117</v>
      </c>
      <c r="C8" s="137">
        <f>G8+K8</f>
        <v>730249.3</v>
      </c>
      <c r="D8" s="138">
        <f aca="true" t="shared" si="0" ref="C8:D26">H8+L8</f>
        <v>287248.20000000007</v>
      </c>
      <c r="E8" s="138">
        <f aca="true" t="shared" si="1" ref="E8:E21">D8-C8</f>
        <v>-443001.1</v>
      </c>
      <c r="F8" s="139">
        <f aca="true" t="shared" si="2" ref="F8:F19">D8/C8%</f>
        <v>39.335635104340405</v>
      </c>
      <c r="G8" s="140">
        <f>SUM(G9:G21)+G28+G29+G30+G33+G34</f>
        <v>503825.7</v>
      </c>
      <c r="H8" s="138">
        <f>SUM(H9:H21)+H28+H29+H30+H33+H34</f>
        <v>196358.40000000002</v>
      </c>
      <c r="I8" s="138">
        <f>H8-G8</f>
        <v>-307467.3</v>
      </c>
      <c r="J8" s="141">
        <f>H8/G8%</f>
        <v>38.97347832792174</v>
      </c>
      <c r="K8" s="140">
        <f>SUM(K9:K21)+K28+K29+K30+K33+K34</f>
        <v>226423.59999999998</v>
      </c>
      <c r="L8" s="138">
        <f>SUM(L9:L21)+L28+L29+L30+L33+L34</f>
        <v>90889.80000000002</v>
      </c>
      <c r="M8" s="138">
        <f>L8-K8</f>
        <v>-135533.79999999996</v>
      </c>
      <c r="N8" s="139">
        <f>L8/K8%</f>
        <v>40.141487018137695</v>
      </c>
    </row>
    <row r="9" spans="1:14" ht="15">
      <c r="A9" s="142" t="s">
        <v>62</v>
      </c>
      <c r="B9" s="265" t="s">
        <v>118</v>
      </c>
      <c r="C9" s="143">
        <f t="shared" si="0"/>
        <v>430255.1</v>
      </c>
      <c r="D9" s="144">
        <f t="shared" si="0"/>
        <v>146741.8</v>
      </c>
      <c r="E9" s="144">
        <f t="shared" si="1"/>
        <v>-283513.3</v>
      </c>
      <c r="F9" s="145">
        <f t="shared" si="2"/>
        <v>34.10576655570149</v>
      </c>
      <c r="G9" s="146">
        <v>342237</v>
      </c>
      <c r="H9" s="147">
        <v>115416.5</v>
      </c>
      <c r="I9" s="148">
        <f aca="true" t="shared" si="3" ref="I9:I41">H9-G9</f>
        <v>-226820.5</v>
      </c>
      <c r="J9" s="149">
        <f aca="true" t="shared" si="4" ref="J9:J41">H9/G9%</f>
        <v>33.72414437947972</v>
      </c>
      <c r="K9" s="146">
        <v>88018.1</v>
      </c>
      <c r="L9" s="276">
        <v>31325.3</v>
      </c>
      <c r="M9" s="148">
        <f aca="true" t="shared" si="5" ref="M9:M41">L9-K9</f>
        <v>-56692.8</v>
      </c>
      <c r="N9" s="149">
        <f aca="true" t="shared" si="6" ref="N9:N41">L9/K9%</f>
        <v>35.589611682142646</v>
      </c>
    </row>
    <row r="10" spans="1:14" ht="15">
      <c r="A10" s="142" t="s">
        <v>63</v>
      </c>
      <c r="B10" s="265"/>
      <c r="C10" s="143">
        <f t="shared" si="0"/>
        <v>43589.6</v>
      </c>
      <c r="D10" s="144">
        <f t="shared" si="0"/>
        <v>19476.6</v>
      </c>
      <c r="E10" s="144">
        <f t="shared" si="1"/>
        <v>-24113</v>
      </c>
      <c r="F10" s="145">
        <f t="shared" si="2"/>
        <v>44.68175895167655</v>
      </c>
      <c r="G10" s="146">
        <v>39471.5</v>
      </c>
      <c r="H10" s="147">
        <v>17636.6</v>
      </c>
      <c r="I10" s="148">
        <f t="shared" si="3"/>
        <v>-21834.9</v>
      </c>
      <c r="J10" s="149">
        <f t="shared" si="4"/>
        <v>44.68185906286814</v>
      </c>
      <c r="K10" s="146">
        <v>4118.1</v>
      </c>
      <c r="L10" s="276">
        <v>1840</v>
      </c>
      <c r="M10" s="148">
        <f t="shared" si="5"/>
        <v>-2278.1000000000004</v>
      </c>
      <c r="N10" s="149">
        <f t="shared" si="6"/>
        <v>44.680799397780525</v>
      </c>
    </row>
    <row r="11" spans="1:14" ht="25.5" hidden="1">
      <c r="A11" s="150" t="s">
        <v>24</v>
      </c>
      <c r="B11" s="265" t="s">
        <v>119</v>
      </c>
      <c r="C11" s="143">
        <f t="shared" si="0"/>
        <v>0</v>
      </c>
      <c r="D11" s="144">
        <f t="shared" si="0"/>
        <v>0</v>
      </c>
      <c r="E11" s="144">
        <f t="shared" si="1"/>
        <v>0</v>
      </c>
      <c r="F11" s="145" t="e">
        <f t="shared" si="2"/>
        <v>#DIV/0!</v>
      </c>
      <c r="G11" s="146"/>
      <c r="H11" s="147"/>
      <c r="I11" s="148">
        <f t="shared" si="3"/>
        <v>0</v>
      </c>
      <c r="J11" s="149" t="e">
        <f t="shared" si="4"/>
        <v>#DIV/0!</v>
      </c>
      <c r="K11" s="146"/>
      <c r="L11" s="276"/>
      <c r="M11" s="148">
        <f t="shared" si="5"/>
        <v>0</v>
      </c>
      <c r="N11" s="149" t="e">
        <f t="shared" si="6"/>
        <v>#DIV/0!</v>
      </c>
    </row>
    <row r="12" spans="1:14" ht="25.5">
      <c r="A12" s="353" t="s">
        <v>24</v>
      </c>
      <c r="B12" s="265"/>
      <c r="C12" s="143"/>
      <c r="D12" s="144"/>
      <c r="E12" s="144"/>
      <c r="F12" s="145"/>
      <c r="G12" s="146">
        <v>19405.4</v>
      </c>
      <c r="H12" s="147">
        <v>13734.5</v>
      </c>
      <c r="I12" s="148"/>
      <c r="J12" s="149"/>
      <c r="K12" s="146"/>
      <c r="L12" s="276"/>
      <c r="M12" s="148"/>
      <c r="N12" s="149"/>
    </row>
    <row r="13" spans="1:14" ht="25.5">
      <c r="A13" s="150" t="s">
        <v>25</v>
      </c>
      <c r="B13" s="265" t="s">
        <v>120</v>
      </c>
      <c r="C13" s="143">
        <f t="shared" si="0"/>
        <v>0</v>
      </c>
      <c r="D13" s="144">
        <f t="shared" si="0"/>
        <v>-36.2</v>
      </c>
      <c r="E13" s="144">
        <f t="shared" si="1"/>
        <v>-36.2</v>
      </c>
      <c r="F13" s="145"/>
      <c r="G13" s="146"/>
      <c r="H13" s="147">
        <v>-36.2</v>
      </c>
      <c r="I13" s="148">
        <f t="shared" si="3"/>
        <v>-36.2</v>
      </c>
      <c r="J13" s="149"/>
      <c r="K13" s="146"/>
      <c r="L13" s="276"/>
      <c r="M13" s="148">
        <f t="shared" si="5"/>
        <v>0</v>
      </c>
      <c r="N13" s="149"/>
    </row>
    <row r="14" spans="1:14" ht="15">
      <c r="A14" s="150" t="s">
        <v>26</v>
      </c>
      <c r="B14" s="265" t="s">
        <v>121</v>
      </c>
      <c r="C14" s="143">
        <f t="shared" si="0"/>
        <v>15442</v>
      </c>
      <c r="D14" s="144">
        <f t="shared" si="0"/>
        <v>15669.5</v>
      </c>
      <c r="E14" s="144">
        <f t="shared" si="1"/>
        <v>227.5</v>
      </c>
      <c r="F14" s="145">
        <f t="shared" si="2"/>
        <v>101.47325475974615</v>
      </c>
      <c r="G14" s="146">
        <v>9945.7</v>
      </c>
      <c r="H14" s="147">
        <v>9328.5</v>
      </c>
      <c r="I14" s="148">
        <f t="shared" si="3"/>
        <v>-617.2000000000007</v>
      </c>
      <c r="J14" s="149">
        <f t="shared" si="4"/>
        <v>93.79430306564645</v>
      </c>
      <c r="K14" s="146">
        <v>5496.3</v>
      </c>
      <c r="L14" s="276">
        <v>6341</v>
      </c>
      <c r="M14" s="148">
        <f t="shared" si="5"/>
        <v>844.6999999999998</v>
      </c>
      <c r="N14" s="149">
        <f t="shared" si="6"/>
        <v>115.3685206411586</v>
      </c>
    </row>
    <row r="15" spans="1:14" ht="25.5">
      <c r="A15" s="150" t="s">
        <v>28</v>
      </c>
      <c r="B15" s="265"/>
      <c r="C15" s="143">
        <f t="shared" si="0"/>
        <v>16000</v>
      </c>
      <c r="D15" s="144">
        <f t="shared" si="0"/>
        <v>5819.7</v>
      </c>
      <c r="E15" s="144"/>
      <c r="F15" s="145"/>
      <c r="G15" s="146">
        <v>16000</v>
      </c>
      <c r="H15" s="147">
        <v>5819.7</v>
      </c>
      <c r="I15" s="148">
        <f t="shared" si="3"/>
        <v>-10180.3</v>
      </c>
      <c r="J15" s="149">
        <f t="shared" si="4"/>
        <v>36.373125</v>
      </c>
      <c r="K15" s="146"/>
      <c r="L15" s="276"/>
      <c r="M15" s="148">
        <f t="shared" si="5"/>
        <v>0</v>
      </c>
      <c r="N15" s="149"/>
    </row>
    <row r="16" spans="1:14" ht="15">
      <c r="A16" s="150" t="s">
        <v>64</v>
      </c>
      <c r="B16" s="266" t="s">
        <v>122</v>
      </c>
      <c r="C16" s="143">
        <f t="shared" si="0"/>
        <v>12505.3</v>
      </c>
      <c r="D16" s="144">
        <f t="shared" si="0"/>
        <v>1319.1</v>
      </c>
      <c r="E16" s="144">
        <f t="shared" si="1"/>
        <v>-11186.199999999999</v>
      </c>
      <c r="F16" s="145">
        <f t="shared" si="2"/>
        <v>10.548327509136126</v>
      </c>
      <c r="G16" s="146"/>
      <c r="H16" s="147"/>
      <c r="I16" s="148">
        <f t="shared" si="3"/>
        <v>0</v>
      </c>
      <c r="J16" s="149"/>
      <c r="K16" s="146">
        <v>12505.3</v>
      </c>
      <c r="L16" s="276">
        <v>1319.1</v>
      </c>
      <c r="M16" s="148">
        <f t="shared" si="5"/>
        <v>-11186.199999999999</v>
      </c>
      <c r="N16" s="149">
        <f t="shared" si="6"/>
        <v>10.548327509136126</v>
      </c>
    </row>
    <row r="17" spans="1:14" ht="15">
      <c r="A17" s="150" t="s">
        <v>146</v>
      </c>
      <c r="B17" s="266"/>
      <c r="C17" s="143"/>
      <c r="D17" s="144"/>
      <c r="E17" s="144"/>
      <c r="F17" s="145"/>
      <c r="G17" s="146">
        <v>28523</v>
      </c>
      <c r="H17" s="147">
        <v>3349.7</v>
      </c>
      <c r="I17" s="148"/>
      <c r="J17" s="149"/>
      <c r="K17" s="146">
        <v>36988.2</v>
      </c>
      <c r="L17" s="276">
        <v>6225.1</v>
      </c>
      <c r="M17" s="148"/>
      <c r="N17" s="149"/>
    </row>
    <row r="18" spans="1:14" ht="15">
      <c r="A18" s="151" t="s">
        <v>65</v>
      </c>
      <c r="B18" s="266" t="s">
        <v>123</v>
      </c>
      <c r="C18" s="143">
        <f t="shared" si="0"/>
        <v>64027.3</v>
      </c>
      <c r="D18" s="144">
        <f t="shared" si="0"/>
        <v>15369.4</v>
      </c>
      <c r="E18" s="144">
        <f t="shared" si="1"/>
        <v>-48657.9</v>
      </c>
      <c r="F18" s="145">
        <f t="shared" si="2"/>
        <v>24.00444810260623</v>
      </c>
      <c r="G18" s="146"/>
      <c r="H18" s="147"/>
      <c r="I18" s="148">
        <f t="shared" si="3"/>
        <v>0</v>
      </c>
      <c r="J18" s="149"/>
      <c r="K18" s="146">
        <v>64027.3</v>
      </c>
      <c r="L18" s="276">
        <v>15369.4</v>
      </c>
      <c r="M18" s="148">
        <f t="shared" si="5"/>
        <v>-48657.9</v>
      </c>
      <c r="N18" s="149">
        <f t="shared" si="6"/>
        <v>24.00444810260623</v>
      </c>
    </row>
    <row r="19" spans="1:14" ht="15">
      <c r="A19" s="152" t="s">
        <v>89</v>
      </c>
      <c r="B19" s="267" t="s">
        <v>124</v>
      </c>
      <c r="C19" s="143">
        <f t="shared" si="0"/>
        <v>16036.699999999999</v>
      </c>
      <c r="D19" s="144">
        <f t="shared" si="0"/>
        <v>6227.3</v>
      </c>
      <c r="E19" s="144">
        <f t="shared" si="1"/>
        <v>-9809.399999999998</v>
      </c>
      <c r="F19" s="145">
        <f t="shared" si="2"/>
        <v>38.83155512044249</v>
      </c>
      <c r="G19" s="146">
        <v>15777.8</v>
      </c>
      <c r="H19" s="147">
        <v>6139.1</v>
      </c>
      <c r="I19" s="148">
        <f t="shared" si="3"/>
        <v>-9638.699999999999</v>
      </c>
      <c r="J19" s="149">
        <f t="shared" si="4"/>
        <v>38.90973392995222</v>
      </c>
      <c r="K19" s="153">
        <v>258.9</v>
      </c>
      <c r="L19" s="276">
        <v>88.2</v>
      </c>
      <c r="M19" s="148">
        <f t="shared" si="5"/>
        <v>-170.7</v>
      </c>
      <c r="N19" s="149">
        <f t="shared" si="6"/>
        <v>34.06720741599073</v>
      </c>
    </row>
    <row r="20" spans="1:14" ht="15">
      <c r="A20" s="150" t="s">
        <v>90</v>
      </c>
      <c r="B20" s="267" t="s">
        <v>125</v>
      </c>
      <c r="C20" s="143">
        <f t="shared" si="0"/>
        <v>0</v>
      </c>
      <c r="D20" s="144">
        <f t="shared" si="0"/>
        <v>0</v>
      </c>
      <c r="E20" s="144">
        <f t="shared" si="1"/>
        <v>0</v>
      </c>
      <c r="F20" s="145"/>
      <c r="G20" s="146"/>
      <c r="H20" s="154"/>
      <c r="I20" s="148"/>
      <c r="J20" s="149"/>
      <c r="K20" s="153"/>
      <c r="L20" s="148"/>
      <c r="M20" s="148">
        <f t="shared" si="5"/>
        <v>0</v>
      </c>
      <c r="N20" s="149"/>
    </row>
    <row r="21" spans="1:14" ht="38.25">
      <c r="A21" s="155" t="s">
        <v>91</v>
      </c>
      <c r="B21" s="268" t="s">
        <v>126</v>
      </c>
      <c r="C21" s="143">
        <f>G21+K21</f>
        <v>36733.8</v>
      </c>
      <c r="D21" s="144">
        <f t="shared" si="0"/>
        <v>17101.9</v>
      </c>
      <c r="E21" s="144">
        <f t="shared" si="1"/>
        <v>-19631.9</v>
      </c>
      <c r="F21" s="145">
        <f>D21/C21%</f>
        <v>46.556305092312805</v>
      </c>
      <c r="G21" s="156">
        <f>SUM(G22:G27)</f>
        <v>26293.5</v>
      </c>
      <c r="H21" s="148">
        <f>SUM(H22:H27)</f>
        <v>12272.8</v>
      </c>
      <c r="I21" s="148">
        <f t="shared" si="3"/>
        <v>-14020.7</v>
      </c>
      <c r="J21" s="149">
        <f t="shared" si="4"/>
        <v>46.67617471998783</v>
      </c>
      <c r="K21" s="146">
        <f>SUM(K22:K27)</f>
        <v>10440.300000000001</v>
      </c>
      <c r="L21" s="148">
        <f>SUM(L22:L27)</f>
        <v>4829.1</v>
      </c>
      <c r="M21" s="148">
        <f t="shared" si="5"/>
        <v>-5611.200000000001</v>
      </c>
      <c r="N21" s="149">
        <f t="shared" si="6"/>
        <v>46.25441797649493</v>
      </c>
    </row>
    <row r="22" spans="1:14" ht="25.5" hidden="1">
      <c r="A22" s="157" t="s">
        <v>34</v>
      </c>
      <c r="B22" s="269"/>
      <c r="C22" s="158">
        <f t="shared" si="0"/>
        <v>0</v>
      </c>
      <c r="D22" s="159">
        <f t="shared" si="0"/>
        <v>0</v>
      </c>
      <c r="E22" s="159"/>
      <c r="F22" s="160"/>
      <c r="G22" s="158"/>
      <c r="H22" s="161"/>
      <c r="I22" s="159">
        <f t="shared" si="3"/>
        <v>0</v>
      </c>
      <c r="J22" s="160"/>
      <c r="K22" s="158"/>
      <c r="L22" s="159"/>
      <c r="M22" s="159">
        <f t="shared" si="5"/>
        <v>0</v>
      </c>
      <c r="N22" s="160"/>
    </row>
    <row r="23" spans="1:14" ht="25.5">
      <c r="A23" s="157" t="s">
        <v>110</v>
      </c>
      <c r="B23" s="269"/>
      <c r="C23" s="158"/>
      <c r="D23" s="159"/>
      <c r="E23" s="159"/>
      <c r="F23" s="160"/>
      <c r="G23" s="158"/>
      <c r="H23" s="161"/>
      <c r="I23" s="159"/>
      <c r="J23" s="160"/>
      <c r="K23" s="158"/>
      <c r="L23" s="159"/>
      <c r="M23" s="159"/>
      <c r="N23" s="160"/>
    </row>
    <row r="24" spans="1:14" ht="15">
      <c r="A24" s="157" t="s">
        <v>92</v>
      </c>
      <c r="B24" s="270" t="s">
        <v>127</v>
      </c>
      <c r="C24" s="158">
        <f t="shared" si="0"/>
        <v>24913.800000000003</v>
      </c>
      <c r="D24" s="159">
        <f t="shared" si="0"/>
        <v>11075.4</v>
      </c>
      <c r="E24" s="159">
        <f aca="true" t="shared" si="7" ref="E24:E40">D24-C24</f>
        <v>-13838.400000000003</v>
      </c>
      <c r="F24" s="160">
        <f>D24/C24%</f>
        <v>44.454880427714755</v>
      </c>
      <c r="G24" s="158">
        <v>19804.2</v>
      </c>
      <c r="H24" s="161">
        <v>9288</v>
      </c>
      <c r="I24" s="159">
        <f t="shared" si="3"/>
        <v>-10516.2</v>
      </c>
      <c r="J24" s="160">
        <f t="shared" si="4"/>
        <v>46.899142606113855</v>
      </c>
      <c r="K24" s="158">
        <v>5109.6</v>
      </c>
      <c r="L24" s="159">
        <v>1787.4</v>
      </c>
      <c r="M24" s="159">
        <f t="shared" si="5"/>
        <v>-3322.2000000000003</v>
      </c>
      <c r="N24" s="160">
        <f t="shared" si="6"/>
        <v>34.981211836542975</v>
      </c>
    </row>
    <row r="25" spans="1:14" ht="15">
      <c r="A25" s="162" t="s">
        <v>36</v>
      </c>
      <c r="B25" s="270" t="s">
        <v>128</v>
      </c>
      <c r="C25" s="158">
        <f t="shared" si="0"/>
        <v>8692.9</v>
      </c>
      <c r="D25" s="159">
        <f t="shared" si="0"/>
        <v>4115.8</v>
      </c>
      <c r="E25" s="159">
        <f t="shared" si="7"/>
        <v>-4577.099999999999</v>
      </c>
      <c r="F25" s="160">
        <f>D25/C25%</f>
        <v>47.34668522587399</v>
      </c>
      <c r="G25" s="158">
        <v>6179.3</v>
      </c>
      <c r="H25" s="161">
        <v>2678</v>
      </c>
      <c r="I25" s="159">
        <f t="shared" si="3"/>
        <v>-3501.3</v>
      </c>
      <c r="J25" s="160">
        <f t="shared" si="4"/>
        <v>43.33824219571796</v>
      </c>
      <c r="K25" s="158">
        <v>2513.6</v>
      </c>
      <c r="L25" s="159">
        <v>1437.8</v>
      </c>
      <c r="M25" s="159">
        <f t="shared" si="5"/>
        <v>-1075.8</v>
      </c>
      <c r="N25" s="160">
        <f t="shared" si="6"/>
        <v>57.20082749840866</v>
      </c>
    </row>
    <row r="26" spans="1:14" ht="25.5">
      <c r="A26" s="162" t="s">
        <v>93</v>
      </c>
      <c r="B26" s="269" t="s">
        <v>129</v>
      </c>
      <c r="C26" s="158">
        <f t="shared" si="0"/>
        <v>241.8</v>
      </c>
      <c r="D26" s="159">
        <f t="shared" si="0"/>
        <v>69.3</v>
      </c>
      <c r="E26" s="159">
        <f t="shared" si="7"/>
        <v>-172.5</v>
      </c>
      <c r="F26" s="160">
        <f>D26/C26%</f>
        <v>28.66004962779156</v>
      </c>
      <c r="G26" s="158"/>
      <c r="H26" s="161"/>
      <c r="I26" s="159">
        <f t="shared" si="3"/>
        <v>0</v>
      </c>
      <c r="J26" s="160"/>
      <c r="K26" s="163">
        <v>241.8</v>
      </c>
      <c r="L26" s="159">
        <v>69.3</v>
      </c>
      <c r="M26" s="159">
        <f t="shared" si="5"/>
        <v>-172.5</v>
      </c>
      <c r="N26" s="160">
        <f t="shared" si="6"/>
        <v>28.66004962779156</v>
      </c>
    </row>
    <row r="27" spans="1:14" ht="25.5">
      <c r="A27" s="164" t="s">
        <v>94</v>
      </c>
      <c r="B27" s="269"/>
      <c r="C27" s="158">
        <f aca="true" t="shared" si="8" ref="C27:D34">G27+K27</f>
        <v>2885.3</v>
      </c>
      <c r="D27" s="159">
        <f t="shared" si="8"/>
        <v>1841.3999999999999</v>
      </c>
      <c r="E27" s="159">
        <f>D27-C27</f>
        <v>-1043.9000000000003</v>
      </c>
      <c r="F27" s="160">
        <f>D27/C27%</f>
        <v>63.82005337399923</v>
      </c>
      <c r="G27" s="158">
        <v>310</v>
      </c>
      <c r="H27" s="161">
        <v>306.8</v>
      </c>
      <c r="I27" s="159">
        <f t="shared" si="3"/>
        <v>-3.1999999999999886</v>
      </c>
      <c r="J27" s="160">
        <f t="shared" si="4"/>
        <v>98.96774193548387</v>
      </c>
      <c r="K27" s="165">
        <v>2575.3</v>
      </c>
      <c r="L27" s="159">
        <v>1534.6</v>
      </c>
      <c r="M27" s="159">
        <f t="shared" si="5"/>
        <v>-1040.7000000000003</v>
      </c>
      <c r="N27" s="160">
        <f t="shared" si="6"/>
        <v>59.58917407680658</v>
      </c>
    </row>
    <row r="28" spans="1:14" ht="25.5">
      <c r="A28" s="150" t="s">
        <v>39</v>
      </c>
      <c r="B28" s="265" t="s">
        <v>130</v>
      </c>
      <c r="C28" s="143">
        <f t="shared" si="8"/>
        <v>5080.5</v>
      </c>
      <c r="D28" s="144">
        <f t="shared" si="8"/>
        <v>4484.6</v>
      </c>
      <c r="E28" s="144">
        <f t="shared" si="7"/>
        <v>-595.8999999999996</v>
      </c>
      <c r="F28" s="145">
        <f>D28/C28%</f>
        <v>88.27083948430274</v>
      </c>
      <c r="G28" s="146">
        <v>5080.5</v>
      </c>
      <c r="H28" s="154">
        <v>4484.6</v>
      </c>
      <c r="I28" s="148">
        <f t="shared" si="3"/>
        <v>-595.8999999999996</v>
      </c>
      <c r="J28" s="149">
        <f t="shared" si="4"/>
        <v>88.27083948430274</v>
      </c>
      <c r="K28" s="166"/>
      <c r="L28" s="148"/>
      <c r="M28" s="148">
        <f t="shared" si="5"/>
        <v>0</v>
      </c>
      <c r="N28" s="149"/>
    </row>
    <row r="29" spans="1:14" ht="15">
      <c r="A29" s="150" t="s">
        <v>95</v>
      </c>
      <c r="B29" s="265"/>
      <c r="C29" s="143">
        <f t="shared" si="8"/>
        <v>4344.4</v>
      </c>
      <c r="D29" s="144">
        <f t="shared" si="8"/>
        <v>4628.1</v>
      </c>
      <c r="E29" s="144">
        <f t="shared" si="7"/>
        <v>283.7000000000007</v>
      </c>
      <c r="F29" s="145"/>
      <c r="G29" s="146">
        <v>83</v>
      </c>
      <c r="H29" s="147">
        <v>231.1</v>
      </c>
      <c r="I29" s="148">
        <f t="shared" si="3"/>
        <v>148.1</v>
      </c>
      <c r="J29" s="149">
        <f t="shared" si="4"/>
        <v>278.43373493975906</v>
      </c>
      <c r="K29" s="166">
        <v>4261.4</v>
      </c>
      <c r="L29" s="148">
        <v>4397</v>
      </c>
      <c r="M29" s="148">
        <f t="shared" si="5"/>
        <v>135.60000000000036</v>
      </c>
      <c r="N29" s="149"/>
    </row>
    <row r="30" spans="1:14" ht="25.5">
      <c r="A30" s="167" t="s">
        <v>42</v>
      </c>
      <c r="B30" s="267" t="s">
        <v>131</v>
      </c>
      <c r="C30" s="143">
        <f t="shared" si="8"/>
        <v>423.6</v>
      </c>
      <c r="D30" s="144">
        <f t="shared" si="8"/>
        <v>8336.8</v>
      </c>
      <c r="E30" s="144">
        <f t="shared" si="7"/>
        <v>7913.199999999999</v>
      </c>
      <c r="F30" s="145"/>
      <c r="G30" s="156">
        <f>SUM(G31:G32)</f>
        <v>423.6</v>
      </c>
      <c r="H30" s="148">
        <f>SUM(H31:H32)</f>
        <v>7263.2</v>
      </c>
      <c r="I30" s="148">
        <f t="shared" si="3"/>
        <v>6839.599999999999</v>
      </c>
      <c r="J30" s="149"/>
      <c r="K30" s="156">
        <f>SUM(K31:K32)</f>
        <v>0</v>
      </c>
      <c r="L30" s="148">
        <f>SUM(L31:L32)</f>
        <v>1073.6</v>
      </c>
      <c r="M30" s="148">
        <f t="shared" si="5"/>
        <v>1073.6</v>
      </c>
      <c r="N30" s="149"/>
    </row>
    <row r="31" spans="1:14" ht="15">
      <c r="A31" s="168" t="s">
        <v>43</v>
      </c>
      <c r="B31" s="271" t="s">
        <v>132</v>
      </c>
      <c r="C31" s="169">
        <f t="shared" si="8"/>
        <v>423.6</v>
      </c>
      <c r="D31" s="170">
        <f t="shared" si="8"/>
        <v>273.3</v>
      </c>
      <c r="E31" s="159">
        <f t="shared" si="7"/>
        <v>-150.3</v>
      </c>
      <c r="F31" s="160"/>
      <c r="G31" s="169">
        <v>423.6</v>
      </c>
      <c r="H31" s="171">
        <v>273.3</v>
      </c>
      <c r="I31" s="159">
        <f t="shared" si="3"/>
        <v>-150.3</v>
      </c>
      <c r="J31" s="160"/>
      <c r="K31" s="169"/>
      <c r="L31" s="170"/>
      <c r="M31" s="159">
        <f t="shared" si="5"/>
        <v>0</v>
      </c>
      <c r="N31" s="149"/>
    </row>
    <row r="32" spans="1:14" ht="15">
      <c r="A32" s="168" t="s">
        <v>73</v>
      </c>
      <c r="B32" s="271" t="s">
        <v>133</v>
      </c>
      <c r="C32" s="172">
        <f t="shared" si="8"/>
        <v>0</v>
      </c>
      <c r="D32" s="170">
        <f t="shared" si="8"/>
        <v>8063.5</v>
      </c>
      <c r="E32" s="159">
        <f t="shared" si="7"/>
        <v>8063.5</v>
      </c>
      <c r="F32" s="160"/>
      <c r="G32" s="169"/>
      <c r="H32" s="171">
        <v>6989.9</v>
      </c>
      <c r="I32" s="159">
        <f t="shared" si="3"/>
        <v>6989.9</v>
      </c>
      <c r="J32" s="160"/>
      <c r="K32" s="169"/>
      <c r="L32" s="170">
        <v>1073.6</v>
      </c>
      <c r="M32" s="159">
        <f t="shared" si="5"/>
        <v>1073.6</v>
      </c>
      <c r="N32" s="149"/>
    </row>
    <row r="33" spans="1:14" ht="15">
      <c r="A33" s="167" t="s">
        <v>96</v>
      </c>
      <c r="B33" s="267" t="s">
        <v>134</v>
      </c>
      <c r="C33" s="173">
        <f t="shared" si="8"/>
        <v>783.4000000000001</v>
      </c>
      <c r="D33" s="144">
        <f t="shared" si="8"/>
        <v>18804.7</v>
      </c>
      <c r="E33" s="144">
        <f t="shared" si="7"/>
        <v>18021.3</v>
      </c>
      <c r="F33" s="145">
        <f>D33/C33%</f>
        <v>2400.395711003319</v>
      </c>
      <c r="G33" s="146">
        <v>584.7</v>
      </c>
      <c r="H33" s="147">
        <v>718.3</v>
      </c>
      <c r="I33" s="148">
        <f t="shared" si="3"/>
        <v>133.5999999999999</v>
      </c>
      <c r="J33" s="149">
        <f t="shared" si="4"/>
        <v>122.84932443988369</v>
      </c>
      <c r="K33" s="174">
        <v>198.7</v>
      </c>
      <c r="L33" s="148">
        <v>18086.4</v>
      </c>
      <c r="M33" s="148">
        <f t="shared" si="5"/>
        <v>17887.7</v>
      </c>
      <c r="N33" s="149">
        <f t="shared" si="6"/>
        <v>9102.365374937093</v>
      </c>
    </row>
    <row r="34" spans="1:14" ht="15">
      <c r="A34" s="152" t="s">
        <v>46</v>
      </c>
      <c r="B34" s="267" t="s">
        <v>135</v>
      </c>
      <c r="C34" s="143">
        <f t="shared" si="8"/>
        <v>111</v>
      </c>
      <c r="D34" s="144">
        <f t="shared" si="8"/>
        <v>-4.4</v>
      </c>
      <c r="E34" s="144">
        <f t="shared" si="7"/>
        <v>-115.4</v>
      </c>
      <c r="F34" s="145"/>
      <c r="G34" s="146"/>
      <c r="H34" s="147"/>
      <c r="I34" s="148">
        <f t="shared" si="3"/>
        <v>0</v>
      </c>
      <c r="J34" s="149"/>
      <c r="K34" s="166">
        <v>111</v>
      </c>
      <c r="L34" s="148">
        <v>-4.4</v>
      </c>
      <c r="M34" s="148">
        <f t="shared" si="5"/>
        <v>-115.4</v>
      </c>
      <c r="N34" s="149"/>
    </row>
    <row r="35" spans="1:14" ht="15.75">
      <c r="A35" s="175" t="s">
        <v>74</v>
      </c>
      <c r="B35" s="272"/>
      <c r="C35" s="176">
        <f>SUM(C36:C40)</f>
        <v>4973866.9</v>
      </c>
      <c r="D35" s="177">
        <f>SUM(D36:D40)</f>
        <v>1987884.3</v>
      </c>
      <c r="E35" s="178">
        <f t="shared" si="7"/>
        <v>-2985982.6000000006</v>
      </c>
      <c r="F35" s="179">
        <f>D35/C35%</f>
        <v>39.96657610600718</v>
      </c>
      <c r="G35" s="176">
        <f>SUM(G36:G40)</f>
        <v>4839817.2</v>
      </c>
      <c r="H35" s="180">
        <f>SUM(H36:H40)</f>
        <v>1916549</v>
      </c>
      <c r="I35" s="178">
        <f t="shared" si="3"/>
        <v>-2923268.2</v>
      </c>
      <c r="J35" s="179">
        <f t="shared" si="4"/>
        <v>39.599615456550715</v>
      </c>
      <c r="K35" s="181">
        <f>SUM(K36:K40)</f>
        <v>1229698.0999999999</v>
      </c>
      <c r="L35" s="177">
        <f>SUM(L36:L40)</f>
        <v>462560.3</v>
      </c>
      <c r="M35" s="178">
        <f t="shared" si="5"/>
        <v>-767137.7999999998</v>
      </c>
      <c r="N35" s="179">
        <f t="shared" si="6"/>
        <v>37.61576113681887</v>
      </c>
    </row>
    <row r="36" spans="1:14" ht="15">
      <c r="A36" s="94" t="s">
        <v>75</v>
      </c>
      <c r="B36" s="273" t="s">
        <v>136</v>
      </c>
      <c r="C36" s="143">
        <f>G36+K36</f>
        <v>504737.7</v>
      </c>
      <c r="D36" s="143">
        <f>H36+L36</f>
        <v>225697.4</v>
      </c>
      <c r="E36" s="144">
        <f t="shared" si="7"/>
        <v>-279040.30000000005</v>
      </c>
      <c r="F36" s="145">
        <f>D36/C36%</f>
        <v>44.71578009726636</v>
      </c>
      <c r="G36" s="182">
        <v>355242.7</v>
      </c>
      <c r="H36" s="183">
        <v>148017.8</v>
      </c>
      <c r="I36" s="148">
        <f t="shared" si="3"/>
        <v>-207224.90000000002</v>
      </c>
      <c r="J36" s="149">
        <f t="shared" si="4"/>
        <v>41.66666901248076</v>
      </c>
      <c r="K36" s="182">
        <v>149495</v>
      </c>
      <c r="L36" s="184">
        <v>77679.6</v>
      </c>
      <c r="M36" s="148">
        <f t="shared" si="5"/>
        <v>-71815.4</v>
      </c>
      <c r="N36" s="149">
        <f t="shared" si="6"/>
        <v>51.96133649954848</v>
      </c>
    </row>
    <row r="37" spans="1:14" ht="15">
      <c r="A37" s="94" t="s">
        <v>97</v>
      </c>
      <c r="B37" s="273" t="s">
        <v>137</v>
      </c>
      <c r="C37" s="143">
        <f>G37+K37</f>
        <v>1578390.7</v>
      </c>
      <c r="D37" s="143">
        <f>H37+L37+0.1</f>
        <v>520056.8</v>
      </c>
      <c r="E37" s="144">
        <f t="shared" si="7"/>
        <v>-1058333.9</v>
      </c>
      <c r="F37" s="145">
        <f>D37/C37%</f>
        <v>32.94854689653202</v>
      </c>
      <c r="G37" s="182">
        <v>1576433.8</v>
      </c>
      <c r="H37" s="183">
        <v>519564.3</v>
      </c>
      <c r="I37" s="148">
        <f t="shared" si="3"/>
        <v>-1056869.5</v>
      </c>
      <c r="J37" s="149">
        <f t="shared" si="4"/>
        <v>32.95820604709186</v>
      </c>
      <c r="K37" s="182">
        <v>1956.9</v>
      </c>
      <c r="L37" s="184">
        <v>492.4</v>
      </c>
      <c r="M37" s="148">
        <f t="shared" si="5"/>
        <v>-1464.5</v>
      </c>
      <c r="N37" s="149"/>
    </row>
    <row r="38" spans="1:14" ht="15">
      <c r="A38" s="94" t="s">
        <v>98</v>
      </c>
      <c r="B38" s="273" t="s">
        <v>138</v>
      </c>
      <c r="C38" s="143">
        <f>G38+K38</f>
        <v>2440452</v>
      </c>
      <c r="D38" s="143">
        <f>H38+L38</f>
        <v>1157654.8</v>
      </c>
      <c r="E38" s="144">
        <f t="shared" si="7"/>
        <v>-1282797.2</v>
      </c>
      <c r="F38" s="145">
        <f>D38/C38%</f>
        <v>47.43608151276895</v>
      </c>
      <c r="G38" s="185">
        <v>2437694.2</v>
      </c>
      <c r="H38" s="186">
        <v>1156666.5</v>
      </c>
      <c r="I38" s="148">
        <f t="shared" si="3"/>
        <v>-1281027.7000000002</v>
      </c>
      <c r="J38" s="149">
        <f t="shared" si="4"/>
        <v>47.44920425211661</v>
      </c>
      <c r="K38" s="185">
        <v>2757.8</v>
      </c>
      <c r="L38" s="187">
        <v>988.3</v>
      </c>
      <c r="M38" s="148">
        <f t="shared" si="5"/>
        <v>-1769.5000000000002</v>
      </c>
      <c r="N38" s="149"/>
    </row>
    <row r="39" spans="1:14" ht="15">
      <c r="A39" s="188" t="s">
        <v>77</v>
      </c>
      <c r="B39" s="273"/>
      <c r="C39" s="143">
        <v>449536.5</v>
      </c>
      <c r="D39" s="144">
        <v>83517</v>
      </c>
      <c r="E39" s="144">
        <f t="shared" si="7"/>
        <v>-366019.5</v>
      </c>
      <c r="F39" s="145"/>
      <c r="G39" s="185">
        <v>470446.5</v>
      </c>
      <c r="H39" s="186">
        <v>92300.4</v>
      </c>
      <c r="I39" s="148">
        <f t="shared" si="3"/>
        <v>-378146.1</v>
      </c>
      <c r="J39" s="149">
        <f t="shared" si="4"/>
        <v>19.619744221712775</v>
      </c>
      <c r="K39" s="185">
        <v>1074738.4</v>
      </c>
      <c r="L39" s="187">
        <v>382441.7</v>
      </c>
      <c r="M39" s="148">
        <f t="shared" si="5"/>
        <v>-692296.7</v>
      </c>
      <c r="N39" s="149">
        <f t="shared" si="6"/>
        <v>35.58463157173877</v>
      </c>
    </row>
    <row r="40" spans="1:14" ht="15">
      <c r="A40" s="188" t="s">
        <v>78</v>
      </c>
      <c r="B40" s="273" t="s">
        <v>139</v>
      </c>
      <c r="C40" s="143">
        <f>G40+K40</f>
        <v>750</v>
      </c>
      <c r="D40" s="144">
        <f>H40+L40</f>
        <v>958.3</v>
      </c>
      <c r="E40" s="144">
        <f t="shared" si="7"/>
        <v>208.29999999999995</v>
      </c>
      <c r="F40" s="145"/>
      <c r="G40" s="185"/>
      <c r="H40" s="186"/>
      <c r="I40" s="148"/>
      <c r="J40" s="149"/>
      <c r="K40" s="189">
        <v>750</v>
      </c>
      <c r="L40" s="187">
        <v>958.3</v>
      </c>
      <c r="M40" s="148">
        <f t="shared" si="5"/>
        <v>208.29999999999995</v>
      </c>
      <c r="N40" s="149"/>
    </row>
    <row r="41" spans="1:14" ht="16.5" thickBot="1">
      <c r="A41" s="190" t="s">
        <v>79</v>
      </c>
      <c r="B41" s="274"/>
      <c r="C41" s="191">
        <f>C8+C35</f>
        <v>5704116.2</v>
      </c>
      <c r="D41" s="191">
        <f>D8+D35</f>
        <v>2275132.5</v>
      </c>
      <c r="E41" s="192">
        <f>D41-C41</f>
        <v>-3428983.7</v>
      </c>
      <c r="F41" s="193">
        <f>D41/C41%</f>
        <v>39.88580211602281</v>
      </c>
      <c r="G41" s="191">
        <f>G8+G35</f>
        <v>5343642.9</v>
      </c>
      <c r="H41" s="191">
        <f>H8+H35</f>
        <v>2112907.4</v>
      </c>
      <c r="I41" s="192">
        <f t="shared" si="3"/>
        <v>-3230735.5000000005</v>
      </c>
      <c r="J41" s="193">
        <f t="shared" si="4"/>
        <v>39.54058007880728</v>
      </c>
      <c r="K41" s="191">
        <f>K8+K35</f>
        <v>1456121.6999999997</v>
      </c>
      <c r="L41" s="191">
        <f>L8+L35</f>
        <v>553450.1</v>
      </c>
      <c r="M41" s="192">
        <f t="shared" si="5"/>
        <v>-902671.5999999997</v>
      </c>
      <c r="N41" s="193">
        <f t="shared" si="6"/>
        <v>38.008505745089856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2022-06-08T13:10:51Z</dcterms:modified>
  <cp:category/>
  <cp:version/>
  <cp:contentType/>
  <cp:contentStatus/>
</cp:coreProperties>
</file>